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nehova vlocka\Desktop\HOKEJ\"/>
    </mc:Choice>
  </mc:AlternateContent>
  <bookViews>
    <workbookView xWindow="0" yWindow="0" windowWidth="20490" windowHeight="8745" activeTab="2"/>
  </bookViews>
  <sheets>
    <sheet name="TABULKY" sheetId="2" r:id="rId1"/>
    <sheet name="STATISTIKY" sheetId="3" state="hidden" r:id="rId2"/>
    <sheet name="ROZPIS" sheetId="5" r:id="rId3"/>
    <sheet name="ŠTATISTIKY" sheetId="4" r:id="rId4"/>
  </sheets>
  <definedNames>
    <definedName name="_xlnm._FilterDatabase" localSheetId="1" hidden="1">STATISTIKY!$C$133:$V$137</definedName>
    <definedName name="_xlnm._FilterDatabase" localSheetId="3" hidden="1">ŠTATISTIKY!$A$2:$O$170</definedName>
    <definedName name="_xlnm.Print_Area" localSheetId="2">ROZPIS!$C$2:$O$44</definedName>
    <definedName name="_xlnm.Print_Area" localSheetId="0">TABULKY!$B$2:$M$31</definedName>
    <definedName name="stats" localSheetId="1">STATISTIKY!$C$6</definedName>
  </definedNames>
  <calcPr calcId="152511"/>
</workbook>
</file>

<file path=xl/calcChain.xml><?xml version="1.0" encoding="utf-8"?>
<calcChain xmlns="http://schemas.openxmlformats.org/spreadsheetml/2006/main">
  <c r="H170" i="4" l="1"/>
  <c r="F5" i="4"/>
  <c r="E46" i="4"/>
  <c r="H41" i="4"/>
  <c r="E4" i="4"/>
  <c r="E32" i="4"/>
  <c r="E14" i="4"/>
  <c r="F22" i="4"/>
  <c r="H90" i="4"/>
  <c r="H24" i="4"/>
  <c r="G164" i="4"/>
  <c r="H66" i="4"/>
  <c r="H8" i="4"/>
  <c r="H157" i="4"/>
  <c r="F39" i="4"/>
  <c r="E55" i="4"/>
  <c r="F65" i="4"/>
  <c r="E7" i="4"/>
  <c r="E3" i="4"/>
  <c r="H55" i="4" l="1"/>
  <c r="H62" i="4"/>
  <c r="H134" i="4"/>
  <c r="G94" i="4"/>
  <c r="E28" i="4"/>
  <c r="E8" i="4"/>
  <c r="H6" i="4"/>
  <c r="H5" i="4"/>
  <c r="F45" i="4"/>
  <c r="E54" i="4"/>
  <c r="F6" i="4"/>
  <c r="E6" i="4"/>
  <c r="E5" i="4"/>
  <c r="F41" i="4"/>
  <c r="E15" i="4"/>
  <c r="F4" i="4"/>
  <c r="G144" i="4"/>
  <c r="H48" i="4" l="1"/>
  <c r="H65" i="4"/>
  <c r="F16" i="4" l="1"/>
  <c r="F13" i="4"/>
  <c r="E43" i="4"/>
  <c r="E23" i="4"/>
  <c r="E16" i="4"/>
  <c r="E33" i="4"/>
  <c r="E36" i="4"/>
  <c r="H23" i="4"/>
  <c r="H13" i="4"/>
  <c r="G138" i="4"/>
  <c r="G113" i="4"/>
  <c r="F88" i="4"/>
  <c r="F62" i="4"/>
  <c r="E38" i="4"/>
  <c r="F8" i="4"/>
  <c r="H81" i="4"/>
  <c r="G160" i="4"/>
  <c r="G153" i="4"/>
  <c r="H132" i="4" l="1"/>
  <c r="F40" i="4"/>
  <c r="E10" i="4"/>
  <c r="H99" i="4"/>
  <c r="H159" i="4"/>
  <c r="F30" i="4"/>
  <c r="E30" i="4"/>
  <c r="F25" i="4"/>
  <c r="E25" i="4"/>
  <c r="G125" i="4" l="1"/>
  <c r="F26" i="4"/>
  <c r="E26" i="4"/>
  <c r="H44" i="4"/>
  <c r="H21" i="4"/>
  <c r="F21" i="4"/>
  <c r="E21" i="4"/>
  <c r="H7" i="4"/>
  <c r="G161" i="4"/>
  <c r="F48" i="4"/>
  <c r="G145" i="4"/>
  <c r="H155" i="4" l="1"/>
  <c r="H89" i="4"/>
  <c r="H18" i="4"/>
  <c r="E9" i="4"/>
  <c r="E18" i="4"/>
  <c r="J21" i="2" l="1"/>
  <c r="I16" i="2"/>
  <c r="F50" i="4"/>
  <c r="F36" i="4"/>
  <c r="G118" i="4"/>
  <c r="G74" i="4"/>
  <c r="E13" i="4"/>
  <c r="F29" i="4"/>
  <c r="E29" i="4"/>
  <c r="G165" i="4"/>
  <c r="G152" i="4"/>
  <c r="G99" i="4"/>
  <c r="G120" i="4"/>
  <c r="F58" i="4"/>
  <c r="F17" i="4"/>
  <c r="E17" i="4"/>
  <c r="G139" i="4"/>
  <c r="H30" i="4"/>
  <c r="F66" i="4"/>
  <c r="E39" i="4"/>
  <c r="G55" i="4"/>
  <c r="G81" i="4"/>
  <c r="J10" i="2"/>
  <c r="I10" i="2"/>
  <c r="J9" i="2"/>
  <c r="I9" i="2"/>
  <c r="H156" i="4"/>
  <c r="H82" i="4"/>
  <c r="G108" i="4"/>
  <c r="F46" i="4" l="1"/>
  <c r="G97" i="4"/>
  <c r="G170" i="4"/>
  <c r="J20" i="2"/>
  <c r="I18" i="2"/>
  <c r="E20" i="4" l="1"/>
  <c r="E44" i="4"/>
  <c r="G107" i="4" l="1"/>
  <c r="F64" i="4"/>
  <c r="E27" i="4"/>
  <c r="F12" i="4"/>
  <c r="E12" i="4"/>
  <c r="G148" i="4"/>
  <c r="G149" i="4"/>
  <c r="J11" i="2"/>
  <c r="I8" i="2"/>
  <c r="G112" i="4"/>
  <c r="E57" i="4"/>
  <c r="E37" i="4"/>
  <c r="F49" i="4"/>
  <c r="F3" i="4"/>
  <c r="F7" i="4"/>
  <c r="I19" i="2"/>
  <c r="J17" i="2"/>
  <c r="L14" i="4"/>
  <c r="K14" i="4"/>
  <c r="O14" i="4" s="1"/>
  <c r="N13" i="4"/>
  <c r="N12" i="4"/>
  <c r="N11" i="4"/>
  <c r="L11" i="4"/>
  <c r="K11" i="4"/>
  <c r="O11" i="4" s="1"/>
  <c r="N10" i="4"/>
  <c r="L9" i="4"/>
  <c r="K9" i="4"/>
  <c r="N8" i="4"/>
  <c r="N7" i="4"/>
  <c r="N6" i="4"/>
  <c r="N5" i="4"/>
  <c r="N4" i="4"/>
  <c r="N3" i="4"/>
  <c r="E67" i="4"/>
  <c r="G60" i="4"/>
  <c r="E11" i="4"/>
  <c r="K8" i="4" l="1"/>
  <c r="O8" i="4" s="1"/>
  <c r="J12" i="2"/>
  <c r="I7" i="2"/>
  <c r="G123" i="4" l="1"/>
  <c r="F18" i="4"/>
  <c r="G67" i="4"/>
  <c r="G80" i="4"/>
  <c r="F9" i="4"/>
  <c r="G167" i="4"/>
  <c r="F87" i="4"/>
  <c r="L7" i="4" s="1"/>
  <c r="F31" i="4"/>
  <c r="L6" i="4" s="1"/>
  <c r="E34" i="4"/>
  <c r="E19" i="4"/>
  <c r="G140" i="4"/>
  <c r="G134" i="4"/>
  <c r="F28" i="4"/>
  <c r="L5" i="4" s="1"/>
  <c r="E51" i="4"/>
  <c r="K5" i="4" s="1"/>
  <c r="O5" i="4" s="1"/>
  <c r="G133" i="4"/>
  <c r="G83" i="4"/>
  <c r="K6" i="4" l="1"/>
  <c r="F47" i="4"/>
  <c r="L4" i="4" s="1"/>
  <c r="E47" i="4"/>
  <c r="E42" i="4"/>
  <c r="G163" i="4"/>
  <c r="J8" i="2"/>
  <c r="J7" i="2"/>
  <c r="I11" i="2" l="1"/>
  <c r="G119" i="4" l="1"/>
  <c r="G65" i="4"/>
  <c r="E24" i="4"/>
  <c r="G93" i="4"/>
  <c r="G92" i="4"/>
  <c r="G105" i="4"/>
  <c r="G45" i="4"/>
  <c r="G46" i="4"/>
  <c r="G95" i="4" l="1"/>
  <c r="G26" i="4"/>
  <c r="H158" i="4"/>
  <c r="N9" i="4" s="1"/>
  <c r="H50" i="4"/>
  <c r="N14" i="4" s="1"/>
  <c r="E22" i="4"/>
  <c r="F15" i="4"/>
  <c r="J19" i="2"/>
  <c r="I20" i="2"/>
  <c r="J16" i="2"/>
  <c r="I17" i="2"/>
  <c r="F89" i="4" l="1"/>
  <c r="L8" i="4" s="1"/>
  <c r="G25" i="4"/>
  <c r="G78" i="4"/>
  <c r="G31" i="4"/>
  <c r="G142" i="4"/>
  <c r="G106" i="4"/>
  <c r="F84" i="4"/>
  <c r="L3" i="4" s="1"/>
  <c r="G98" i="4"/>
  <c r="E69" i="4"/>
  <c r="K3" i="4" s="1"/>
  <c r="G162" i="4"/>
  <c r="G87" i="4"/>
  <c r="E68" i="4"/>
  <c r="K7" i="4" s="1"/>
  <c r="O7" i="4" s="1"/>
  <c r="G44" i="4"/>
  <c r="G122" i="4"/>
  <c r="G157" i="4"/>
  <c r="G103" i="4"/>
  <c r="I12" i="2" l="1"/>
  <c r="G49" i="4" l="1"/>
  <c r="F37" i="4"/>
  <c r="L13" i="4" s="1"/>
  <c r="G57" i="4"/>
  <c r="G101" i="4"/>
  <c r="G85" i="4"/>
  <c r="G3" i="4"/>
  <c r="G79" i="4"/>
  <c r="E53" i="4"/>
  <c r="K13" i="4" s="1"/>
  <c r="O13" i="4" s="1"/>
  <c r="G24" i="4"/>
  <c r="G136" i="4"/>
  <c r="G158" i="4"/>
  <c r="G127" i="4"/>
  <c r="I21" i="2"/>
  <c r="G117" i="4"/>
  <c r="E40" i="4"/>
  <c r="G86" i="4"/>
  <c r="G151" i="4"/>
  <c r="G166" i="4"/>
  <c r="G109" i="4"/>
  <c r="E35" i="4"/>
  <c r="K10" i="4" s="1"/>
  <c r="G111" i="4"/>
  <c r="G43" i="4"/>
  <c r="J18" i="2" l="1"/>
  <c r="G73" i="4" l="1"/>
  <c r="G64" i="4"/>
  <c r="G129" i="4"/>
  <c r="G27" i="4"/>
  <c r="G159" i="4"/>
  <c r="G143" i="4"/>
  <c r="G114" i="4"/>
  <c r="E56" i="4"/>
  <c r="K4" i="4" s="1"/>
  <c r="O4" i="4" s="1"/>
  <c r="G128" i="4"/>
  <c r="G39" i="4"/>
  <c r="G51" i="4"/>
  <c r="G8" i="4"/>
  <c r="G66" i="4"/>
  <c r="G76" i="4"/>
  <c r="G62" i="4"/>
  <c r="G88" i="4"/>
  <c r="G38" i="4"/>
  <c r="G28" i="4"/>
  <c r="G135" i="4"/>
  <c r="G155" i="4"/>
  <c r="G61" i="4"/>
  <c r="G89" i="4"/>
  <c r="G11" i="4"/>
  <c r="G34" i="4"/>
  <c r="G115" i="4"/>
  <c r="M5" i="4" l="1"/>
  <c r="G33" i="4"/>
  <c r="G29" i="4"/>
  <c r="G23" i="4"/>
  <c r="G50" i="4"/>
  <c r="G121" i="4"/>
  <c r="F35" i="4"/>
  <c r="L10" i="4" s="1"/>
  <c r="G132" i="4"/>
  <c r="G59" i="4"/>
  <c r="G40" i="4"/>
  <c r="G10" i="4"/>
  <c r="G32" i="4"/>
  <c r="F14" i="4"/>
  <c r="L12" i="4" s="1"/>
  <c r="K12" i="4"/>
  <c r="O12" i="4" s="1"/>
  <c r="G90" i="4"/>
  <c r="G126" i="4"/>
  <c r="G150" i="4"/>
  <c r="G71" i="4"/>
  <c r="G54" i="4"/>
  <c r="G6" i="4"/>
  <c r="G7" i="4"/>
  <c r="G18" i="4" l="1"/>
  <c r="G9" i="4"/>
  <c r="G141" i="4"/>
  <c r="G130" i="4"/>
  <c r="G100" i="4"/>
  <c r="G96" i="4"/>
  <c r="G30" i="4"/>
  <c r="G42" i="4"/>
  <c r="G58" i="4"/>
  <c r="G17" i="4"/>
  <c r="G47" i="4"/>
  <c r="G56" i="4"/>
  <c r="G19" i="4"/>
  <c r="G63" i="4"/>
  <c r="G102" i="4"/>
  <c r="G77" i="4"/>
  <c r="G124" i="4"/>
  <c r="G21" i="4"/>
  <c r="G68" i="4"/>
  <c r="G12" i="4"/>
  <c r="G20" i="4"/>
  <c r="G84" i="4"/>
  <c r="G69" i="4"/>
  <c r="G137" i="4"/>
  <c r="M8" i="4" l="1"/>
  <c r="M3" i="4"/>
  <c r="M4" i="4"/>
  <c r="M6" i="4"/>
  <c r="M7" i="4"/>
  <c r="E7" i="2"/>
  <c r="E8" i="2"/>
  <c r="E11" i="2"/>
  <c r="E10" i="2"/>
  <c r="E9" i="2"/>
  <c r="E12" i="2"/>
  <c r="L7" i="2"/>
  <c r="K7" i="2"/>
  <c r="L8" i="2"/>
  <c r="K8" i="2"/>
  <c r="L11" i="2"/>
  <c r="K11" i="2"/>
  <c r="L10" i="2"/>
  <c r="K10" i="2"/>
  <c r="L9" i="2"/>
  <c r="K9" i="2"/>
  <c r="L12" i="2"/>
  <c r="K12" i="2"/>
  <c r="G13" i="4" l="1"/>
  <c r="G70" i="4" l="1"/>
  <c r="G72" i="4"/>
  <c r="G104" i="4"/>
  <c r="G110" i="4"/>
  <c r="G168" i="4"/>
  <c r="G52" i="4"/>
  <c r="G35" i="4"/>
  <c r="G75" i="4"/>
  <c r="G82" i="4"/>
  <c r="G116" i="4"/>
  <c r="G169" i="4"/>
  <c r="G146" i="4"/>
  <c r="G156" i="4"/>
  <c r="G154" i="4"/>
  <c r="G53" i="4"/>
  <c r="G37" i="4"/>
  <c r="G48" i="4"/>
  <c r="G16" i="4"/>
  <c r="G147" i="4"/>
  <c r="G36" i="4"/>
  <c r="G131" i="4"/>
  <c r="G5" i="4"/>
  <c r="M11" i="4" s="1"/>
  <c r="G4" i="4"/>
  <c r="G15" i="4"/>
  <c r="G22" i="4"/>
  <c r="G14" i="4"/>
  <c r="G41" i="4"/>
  <c r="G91" i="4"/>
  <c r="E18" i="2"/>
  <c r="E17" i="2"/>
  <c r="E19" i="2"/>
  <c r="E16" i="2"/>
  <c r="K16" i="2"/>
  <c r="K19" i="2"/>
  <c r="K17" i="2"/>
  <c r="K18" i="2"/>
  <c r="K20" i="2"/>
  <c r="K21" i="2"/>
  <c r="E20" i="2"/>
  <c r="L21" i="2"/>
  <c r="E21" i="2"/>
  <c r="L16" i="2"/>
  <c r="L19" i="2"/>
  <c r="L17" i="2"/>
  <c r="L18" i="2"/>
  <c r="L20" i="2"/>
  <c r="M14" i="4" l="1"/>
  <c r="M13" i="4"/>
  <c r="M12" i="4"/>
  <c r="M10" i="4"/>
  <c r="M9" i="4"/>
  <c r="O6" i="4"/>
  <c r="O9" i="4"/>
  <c r="O10" i="4"/>
  <c r="O3" i="4"/>
  <c r="N15" i="4" l="1"/>
  <c r="M15" i="4"/>
  <c r="L15" i="4"/>
  <c r="K15" i="4"/>
</calcChain>
</file>

<file path=xl/sharedStrings.xml><?xml version="1.0" encoding="utf-8"?>
<sst xmlns="http://schemas.openxmlformats.org/spreadsheetml/2006/main" count="2084" uniqueCount="633">
  <si>
    <t>Doprava</t>
  </si>
  <si>
    <t>Energetika</t>
  </si>
  <si>
    <t>Vedenie</t>
  </si>
  <si>
    <t>RaR</t>
  </si>
  <si>
    <t>Údržba</t>
  </si>
  <si>
    <t>Por.</t>
  </si>
  <si>
    <t>TEAM</t>
  </si>
  <si>
    <t>GP</t>
  </si>
  <si>
    <t>W</t>
  </si>
  <si>
    <t>T</t>
  </si>
  <si>
    <t>L</t>
  </si>
  <si>
    <t>GF</t>
  </si>
  <si>
    <t>GA</t>
  </si>
  <si>
    <t>PTS</t>
  </si>
  <si>
    <t>1.</t>
  </si>
  <si>
    <t>2.</t>
  </si>
  <si>
    <t>3.</t>
  </si>
  <si>
    <t>4.</t>
  </si>
  <si>
    <t>5.</t>
  </si>
  <si>
    <t>6.</t>
  </si>
  <si>
    <t>zápasy odohrané / games played</t>
  </si>
  <si>
    <t>výhra / win</t>
  </si>
  <si>
    <t>remíza / tie</t>
  </si>
  <si>
    <t>prehra / lose</t>
  </si>
  <si>
    <t>strelené góly / goals for</t>
  </si>
  <si>
    <t>obdržané góly / goals against</t>
  </si>
  <si>
    <t>body / points</t>
  </si>
  <si>
    <t xml:space="preserve">http://stats.hokej.sk/109.php </t>
  </si>
  <si>
    <t>Štatistika hráčov / Player statistics</t>
  </si>
  <si>
    <t>Produktivita / Scoring Leaders</t>
  </si>
  <si>
    <t>NO</t>
  </si>
  <si>
    <t>PLAYER</t>
  </si>
  <si>
    <t>G</t>
  </si>
  <si>
    <t>A</t>
  </si>
  <si>
    <t>Rastislav Štefáni</t>
  </si>
  <si>
    <t>OCEL</t>
  </si>
  <si>
    <t>Peter Kuzár</t>
  </si>
  <si>
    <t>VEDE</t>
  </si>
  <si>
    <t>Peter Jacko</t>
  </si>
  <si>
    <t>Peter Veselovský ml.</t>
  </si>
  <si>
    <t>Peter Veselovský st.</t>
  </si>
  <si>
    <t>Miroslav Tvrdoň</t>
  </si>
  <si>
    <t>BSCE</t>
  </si>
  <si>
    <t>7.</t>
  </si>
  <si>
    <t>Tomáš Fabry</t>
  </si>
  <si>
    <t>EXPE</t>
  </si>
  <si>
    <t>8.</t>
  </si>
  <si>
    <t>Jozef Toth</t>
  </si>
  <si>
    <t>9.</t>
  </si>
  <si>
    <t>Gabriel Sabo</t>
  </si>
  <si>
    <t>ENER</t>
  </si>
  <si>
    <t>10.</t>
  </si>
  <si>
    <t>Marcel Bocko</t>
  </si>
  <si>
    <t>11.</t>
  </si>
  <si>
    <t>Stanislav Tischler</t>
  </si>
  <si>
    <t>12.</t>
  </si>
  <si>
    <t>Marcel Nikitinskij</t>
  </si>
  <si>
    <t>DOPR</t>
  </si>
  <si>
    <t>13.</t>
  </si>
  <si>
    <t>Ľubomír Grimplini</t>
  </si>
  <si>
    <t>14.</t>
  </si>
  <si>
    <t>Marián Žák</t>
  </si>
  <si>
    <t>SVAL</t>
  </si>
  <si>
    <t>15.</t>
  </si>
  <si>
    <t>Jozef Šoltés</t>
  </si>
  <si>
    <t>16.</t>
  </si>
  <si>
    <t>Zoltán Pataky</t>
  </si>
  <si>
    <t>17.</t>
  </si>
  <si>
    <t>Dušan Radači</t>
  </si>
  <si>
    <t>18.</t>
  </si>
  <si>
    <t>Michal Balint</t>
  </si>
  <si>
    <t>19.</t>
  </si>
  <si>
    <t>Marcel Lukač</t>
  </si>
  <si>
    <t>20.</t>
  </si>
  <si>
    <t>Ján Dzurila</t>
  </si>
  <si>
    <t>21.</t>
  </si>
  <si>
    <t>Radoslav Gajdoš</t>
  </si>
  <si>
    <t>TVAL</t>
  </si>
  <si>
    <t>22.</t>
  </si>
  <si>
    <t>Miroslav Maďar</t>
  </si>
  <si>
    <t>23.</t>
  </si>
  <si>
    <t>Peter Bohuš</t>
  </si>
  <si>
    <t>24.</t>
  </si>
  <si>
    <t>Robert Kulik</t>
  </si>
  <si>
    <t>UDRZ</t>
  </si>
  <si>
    <t>25.</t>
  </si>
  <si>
    <t>Dušan Gonci</t>
  </si>
  <si>
    <t>26.</t>
  </si>
  <si>
    <t>Marcel Kimak</t>
  </si>
  <si>
    <t>27.</t>
  </si>
  <si>
    <t>Kamil Krušpán</t>
  </si>
  <si>
    <t>VPEC</t>
  </si>
  <si>
    <t>28.</t>
  </si>
  <si>
    <t>Milan Hrabčák</t>
  </si>
  <si>
    <t>29.</t>
  </si>
  <si>
    <t xml:space="preserve">Peter Dieneš </t>
  </si>
  <si>
    <t>30.</t>
  </si>
  <si>
    <t>Slavomír Slebodník</t>
  </si>
  <si>
    <t>31.</t>
  </si>
  <si>
    <t>Peter Vereb</t>
  </si>
  <si>
    <t>32.</t>
  </si>
  <si>
    <t>Marek Holcz</t>
  </si>
  <si>
    <t>RARU</t>
  </si>
  <si>
    <t>33.</t>
  </si>
  <si>
    <t>Ladislav Kelemeš</t>
  </si>
  <si>
    <t>34.</t>
  </si>
  <si>
    <t>Slavomír Srnka</t>
  </si>
  <si>
    <t>35.</t>
  </si>
  <si>
    <t>Jozef Lukáč</t>
  </si>
  <si>
    <t>36.</t>
  </si>
  <si>
    <t>Martin Krajňak</t>
  </si>
  <si>
    <t>37.</t>
  </si>
  <si>
    <t>Maroš Jariabek</t>
  </si>
  <si>
    <t>38.</t>
  </si>
  <si>
    <t>Adrián Maňkoš</t>
  </si>
  <si>
    <t>39.</t>
  </si>
  <si>
    <t>Roman Bačovčin</t>
  </si>
  <si>
    <t>40.</t>
  </si>
  <si>
    <t>Martin Kovaľ</t>
  </si>
  <si>
    <t>41.</t>
  </si>
  <si>
    <t>Ladislav Nižník</t>
  </si>
  <si>
    <t>42.</t>
  </si>
  <si>
    <t>Henrich Ogurčák</t>
  </si>
  <si>
    <t>43.</t>
  </si>
  <si>
    <t>Ján Kordovan</t>
  </si>
  <si>
    <t>44.</t>
  </si>
  <si>
    <t>Igor Vereb</t>
  </si>
  <si>
    <t>45.</t>
  </si>
  <si>
    <t>Miroslav Maťašovsky</t>
  </si>
  <si>
    <t>46.</t>
  </si>
  <si>
    <t>Marcel Hintoš</t>
  </si>
  <si>
    <t>47.</t>
  </si>
  <si>
    <t>Gabriel Adam</t>
  </si>
  <si>
    <t>48.</t>
  </si>
  <si>
    <t>Vladimír Senko</t>
  </si>
  <si>
    <t>49.</t>
  </si>
  <si>
    <t>Juraj Bořík</t>
  </si>
  <si>
    <t>50.</t>
  </si>
  <si>
    <t>Marek Fedič</t>
  </si>
  <si>
    <t>51.</t>
  </si>
  <si>
    <t>Jaroslav Belas</t>
  </si>
  <si>
    <t>52.</t>
  </si>
  <si>
    <t>Michal Molčak</t>
  </si>
  <si>
    <t>53.</t>
  </si>
  <si>
    <t>Peter Hovan</t>
  </si>
  <si>
    <t>54.</t>
  </si>
  <si>
    <t>Rastislav Rusič</t>
  </si>
  <si>
    <t>55.</t>
  </si>
  <si>
    <t>Martin Kováč</t>
  </si>
  <si>
    <t>56.</t>
  </si>
  <si>
    <t>Eduard Koval</t>
  </si>
  <si>
    <t>KOKS</t>
  </si>
  <si>
    <t>57.</t>
  </si>
  <si>
    <t>Gejza Lyocsa</t>
  </si>
  <si>
    <t>58.</t>
  </si>
  <si>
    <t>Radoslav Farkaš</t>
  </si>
  <si>
    <t>59.</t>
  </si>
  <si>
    <t>Marian Cmorjak</t>
  </si>
  <si>
    <t>60.</t>
  </si>
  <si>
    <t>Ľudomil Ogurčák</t>
  </si>
  <si>
    <t>61.</t>
  </si>
  <si>
    <t>Boris Široczki</t>
  </si>
  <si>
    <t>62.</t>
  </si>
  <si>
    <t>Ivan Kováč</t>
  </si>
  <si>
    <t>63.</t>
  </si>
  <si>
    <t>Ján Krešňák</t>
  </si>
  <si>
    <t>64.</t>
  </si>
  <si>
    <t>Milan Hlavňa</t>
  </si>
  <si>
    <t>65.</t>
  </si>
  <si>
    <t>Norbert Pelegrin</t>
  </si>
  <si>
    <t>66.</t>
  </si>
  <si>
    <t>Peter Šimurda</t>
  </si>
  <si>
    <t>67.</t>
  </si>
  <si>
    <t>Miroslav Dutko</t>
  </si>
  <si>
    <t>68.</t>
  </si>
  <si>
    <t>Peter Nižnik</t>
  </si>
  <si>
    <t>69.</t>
  </si>
  <si>
    <t>Slavomír Petro</t>
  </si>
  <si>
    <t>meno a priezvisko / player's name and surname</t>
  </si>
  <si>
    <t>góly / goals</t>
  </si>
  <si>
    <t>nahrávky / assists</t>
  </si>
  <si>
    <r>
      <t xml:space="preserve">Tabuľky / Standings - A skupina / Preliminary </t>
    </r>
    <r>
      <rPr>
        <b/>
        <i/>
        <sz val="10"/>
        <color indexed="21"/>
        <rFont val="Arial"/>
        <family val="2"/>
        <charset val="238"/>
      </rPr>
      <t xml:space="preserve">Group A </t>
    </r>
  </si>
  <si>
    <r>
      <t xml:space="preserve">Tabuľky / Standings - B skupina / Preliminary </t>
    </r>
    <r>
      <rPr>
        <b/>
        <i/>
        <sz val="10"/>
        <color indexed="18"/>
        <rFont val="Arial"/>
        <family val="2"/>
        <charset val="238"/>
      </rPr>
      <t xml:space="preserve">Group B </t>
    </r>
  </si>
  <si>
    <t>Hokejový turnaj o Pohár prezidenta U. S. Steel Košice, s.r.o.
v rámci XIII. ročníka Zimnej olympiády - 2009</t>
  </si>
  <si>
    <t>Peter Medvec</t>
  </si>
  <si>
    <t>Kamil Olejnik</t>
  </si>
  <si>
    <t>Miroslav Sterdas</t>
  </si>
  <si>
    <t>Miroslav Hriňak</t>
  </si>
  <si>
    <t>Jaroslav Guzi</t>
  </si>
  <si>
    <t>Jozef Duda</t>
  </si>
  <si>
    <t>70.</t>
  </si>
  <si>
    <t>71.</t>
  </si>
  <si>
    <t>72.</t>
  </si>
  <si>
    <t>73.</t>
  </si>
  <si>
    <t>Marián Žabka</t>
  </si>
  <si>
    <t>74.</t>
  </si>
  <si>
    <t>75.</t>
  </si>
  <si>
    <t>76.</t>
  </si>
  <si>
    <t>Jozef Franc</t>
  </si>
  <si>
    <t>Jaroslav Miškuv</t>
  </si>
  <si>
    <t>Július Lang</t>
  </si>
  <si>
    <t>František Bačo</t>
  </si>
  <si>
    <t>Ján Sukeník</t>
  </si>
  <si>
    <t>Miroslav Nagy</t>
  </si>
  <si>
    <t>John M. Rogers</t>
  </si>
  <si>
    <t>Slavomír Droppa</t>
  </si>
  <si>
    <t>Peter Živčák</t>
  </si>
  <si>
    <t>Jaroslav Kapák</t>
  </si>
  <si>
    <t>77.</t>
  </si>
  <si>
    <t>Marián Bender</t>
  </si>
  <si>
    <t>78.</t>
  </si>
  <si>
    <t>Peter Veliký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</si>
  <si>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</si>
  <si>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</si>
  <si>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</si>
  <si>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</si>
  <si>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</si>
  <si>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</si>
  <si>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</si>
  <si>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</si>
  <si>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</si>
  <si>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</si>
  <si>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Juraj Bolf</t>
  </si>
  <si>
    <t>89.</t>
  </si>
  <si>
    <t>Imrich Bartók</t>
  </si>
  <si>
    <t>90.</t>
  </si>
  <si>
    <t>91.</t>
  </si>
  <si>
    <t>Pavol Galajda</t>
  </si>
  <si>
    <t>Ladislav Sončík</t>
  </si>
  <si>
    <t>Jozef Sciranko</t>
  </si>
  <si>
    <t>Patrik Nižník</t>
  </si>
  <si>
    <t>Imrich Fonyi</t>
  </si>
  <si>
    <t>Maroš Ondrejčo</t>
  </si>
  <si>
    <t>Peter Koval</t>
  </si>
  <si>
    <t>Marek Ondočko</t>
  </si>
  <si>
    <t>Štefan Fecsu</t>
  </si>
  <si>
    <t xml:space="preserve">Rado Rohal </t>
  </si>
  <si>
    <t>Norbert Ogurčák</t>
  </si>
  <si>
    <t>Marian Tomčo</t>
  </si>
  <si>
    <t>Lucia Petrovičová</t>
  </si>
  <si>
    <t>Eduard Kandík</t>
  </si>
  <si>
    <t>Miroslav Novota</t>
  </si>
  <si>
    <t>Marian Schwarz</t>
  </si>
  <si>
    <t>92.</t>
  </si>
  <si>
    <t>93.</t>
  </si>
  <si>
    <t>Rudolf Gaži</t>
  </si>
  <si>
    <t>94.</t>
  </si>
  <si>
    <t>Michal Štofka</t>
  </si>
  <si>
    <t>95.</t>
  </si>
  <si>
    <t>96.</t>
  </si>
  <si>
    <t>97.</t>
  </si>
  <si>
    <t>Marian Varga</t>
  </si>
  <si>
    <t>98.</t>
  </si>
  <si>
    <t>Štefan Šoltés</t>
  </si>
  <si>
    <t>99.</t>
  </si>
  <si>
    <t>Emil Kecer</t>
  </si>
  <si>
    <t>100.</t>
  </si>
  <si>
    <t>Pavol Dráb</t>
  </si>
  <si>
    <t>101.</t>
  </si>
  <si>
    <t>102.</t>
  </si>
  <si>
    <t>103.</t>
  </si>
  <si>
    <t>104.</t>
  </si>
  <si>
    <t>105.</t>
  </si>
  <si>
    <t>Jozef Hamrák</t>
  </si>
  <si>
    <t>106.</t>
  </si>
  <si>
    <t>Daniel Vraňo</t>
  </si>
  <si>
    <t>107.</t>
  </si>
  <si>
    <t>108.</t>
  </si>
  <si>
    <t>Branislav Brdársky</t>
  </si>
  <si>
    <t>109.</t>
  </si>
  <si>
    <t>110.</t>
  </si>
  <si>
    <t>111.</t>
  </si>
  <si>
    <t>112.</t>
  </si>
  <si>
    <t>Pavol Haky</t>
  </si>
  <si>
    <t>113.</t>
  </si>
  <si>
    <t>114.</t>
  </si>
  <si>
    <t>Libor Vilmon</t>
  </si>
  <si>
    <t>115.</t>
  </si>
  <si>
    <t>Štefan Staroň</t>
  </si>
  <si>
    <t>116.</t>
  </si>
  <si>
    <t>Martin Szilágiy</t>
  </si>
  <si>
    <t>117.</t>
  </si>
  <si>
    <t>118.</t>
  </si>
  <si>
    <t>Ľubomír Janič</t>
  </si>
  <si>
    <t>119.</t>
  </si>
  <si>
    <t>120.</t>
  </si>
  <si>
    <t>Marcel Palai</t>
  </si>
  <si>
    <t>121.</t>
  </si>
  <si>
    <t>Stanislav Zajac</t>
  </si>
  <si>
    <t>122.</t>
  </si>
  <si>
    <t>123.</t>
  </si>
  <si>
    <t>Ján Mlynárik</t>
  </si>
  <si>
    <t>Góly / Goals</t>
  </si>
  <si>
    <t>Asistencie / Assists</t>
  </si>
  <si>
    <t>Branislav Magic</t>
  </si>
  <si>
    <t>Daniel Kapák</t>
  </si>
  <si>
    <t>Pavol Majoroš</t>
  </si>
  <si>
    <t>Dušan Stollár</t>
  </si>
  <si>
    <t>Miroslav Kiraľvarga (jr.)</t>
  </si>
  <si>
    <t>124.</t>
  </si>
  <si>
    <t>125.</t>
  </si>
  <si>
    <t>126.</t>
  </si>
  <si>
    <t>127.</t>
  </si>
  <si>
    <t>128.</t>
  </si>
  <si>
    <t>129.</t>
  </si>
  <si>
    <t>Prvovýroba</t>
  </si>
  <si>
    <t>Vysoké pece</t>
  </si>
  <si>
    <t>Oceliarne</t>
  </si>
  <si>
    <t xml:space="preserve"> </t>
  </si>
  <si>
    <t xml:space="preserve"> +/-</t>
  </si>
  <si>
    <t>priezvisko</t>
  </si>
  <si>
    <t>meno</t>
  </si>
  <si>
    <t>team</t>
  </si>
  <si>
    <t>PIM</t>
  </si>
  <si>
    <t>por.</t>
  </si>
  <si>
    <t>SPOLU</t>
  </si>
  <si>
    <t>Štatistiky turnaja</t>
  </si>
  <si>
    <t>IT</t>
  </si>
  <si>
    <t>Tva</t>
  </si>
  <si>
    <t>Podpora výroby</t>
  </si>
  <si>
    <t>Finishing</t>
  </si>
  <si>
    <t>Róbert</t>
  </si>
  <si>
    <t>Beňuš</t>
  </si>
  <si>
    <t>Ján</t>
  </si>
  <si>
    <t>Gergeľ</t>
  </si>
  <si>
    <t>František</t>
  </si>
  <si>
    <t>Cmorej</t>
  </si>
  <si>
    <t>Marek</t>
  </si>
  <si>
    <t>Blaško</t>
  </si>
  <si>
    <t>Jozef</t>
  </si>
  <si>
    <t>Kandráč</t>
  </si>
  <si>
    <t>trest pre HL</t>
  </si>
  <si>
    <t>Michal</t>
  </si>
  <si>
    <t>Molčák</t>
  </si>
  <si>
    <t>Takáč</t>
  </si>
  <si>
    <t>Petrík</t>
  </si>
  <si>
    <t>Pavol</t>
  </si>
  <si>
    <t>Hajdu</t>
  </si>
  <si>
    <t>Ľubomír</t>
  </si>
  <si>
    <t>Papernik</t>
  </si>
  <si>
    <t>Milan</t>
  </si>
  <si>
    <t>Sielnik</t>
  </si>
  <si>
    <t>Peter</t>
  </si>
  <si>
    <t>Dobiaš</t>
  </si>
  <si>
    <t>Chromý</t>
  </si>
  <si>
    <t>Slavomír</t>
  </si>
  <si>
    <t>Slebodník</t>
  </si>
  <si>
    <t>Jaroslav</t>
  </si>
  <si>
    <t>Beluško</t>
  </si>
  <si>
    <t>Marián</t>
  </si>
  <si>
    <t>Cmorjak</t>
  </si>
  <si>
    <t>Július</t>
  </si>
  <si>
    <t>Lang</t>
  </si>
  <si>
    <t>Dušan</t>
  </si>
  <si>
    <t>Stollár</t>
  </si>
  <si>
    <t>Varga</t>
  </si>
  <si>
    <t>Branislav</t>
  </si>
  <si>
    <t>Magic</t>
  </si>
  <si>
    <t>Kuzár</t>
  </si>
  <si>
    <t>Gabriel</t>
  </si>
  <si>
    <t>Sabo</t>
  </si>
  <si>
    <t>Lukáč</t>
  </si>
  <si>
    <t>Marcel</t>
  </si>
  <si>
    <t>Bocko</t>
  </si>
  <si>
    <t>Ladislav</t>
  </si>
  <si>
    <t>Nižník</t>
  </si>
  <si>
    <t>Hokejový turnaj o Pohár prezidenta U. S. Steel Košice, s.r.o.
v rámci XXIII. ročníka Zimných športových hier - 2019</t>
  </si>
  <si>
    <t xml:space="preserve">                  52. ročník</t>
  </si>
  <si>
    <t>Dátum</t>
  </si>
  <si>
    <t>č.
z.</t>
  </si>
  <si>
    <t>skupina</t>
  </si>
  <si>
    <t>Domáci</t>
  </si>
  <si>
    <t>:</t>
  </si>
  <si>
    <t>Hostia</t>
  </si>
  <si>
    <t>Začiatok zápasu</t>
  </si>
  <si>
    <t>výsledok</t>
  </si>
  <si>
    <t>tretiny</t>
  </si>
  <si>
    <t>poznámka</t>
  </si>
  <si>
    <t>streda</t>
  </si>
  <si>
    <t>B</t>
  </si>
  <si>
    <t>(0:2;1:1;2:2)</t>
  </si>
  <si>
    <t>18:00 - 18:15   Slávnostné otvorenie turnaja</t>
  </si>
  <si>
    <t>(1:2;0:2;0:1)</t>
  </si>
  <si>
    <t>(1:1;0:1;0:0)</t>
  </si>
  <si>
    <t>štvrtok</t>
  </si>
  <si>
    <t>pondelok</t>
  </si>
  <si>
    <t>utorok</t>
  </si>
  <si>
    <t>TVa</t>
  </si>
  <si>
    <t>zápas 
o 3. miesto</t>
  </si>
  <si>
    <t>finále</t>
  </si>
  <si>
    <t>20:30 - 20:45   vyhlásenie výsledkov hokejového turnaja</t>
  </si>
  <si>
    <r>
      <t>16</t>
    </r>
    <r>
      <rPr>
        <i/>
        <vertAlign val="superscript"/>
        <sz val="10"/>
        <rFont val="Arial"/>
        <family val="2"/>
        <charset val="238"/>
      </rPr>
      <t xml:space="preserve">30 </t>
    </r>
    <r>
      <rPr>
        <i/>
        <sz val="10"/>
        <rFont val="Arial"/>
        <family val="2"/>
        <charset val="238"/>
      </rPr>
      <t>- 17</t>
    </r>
    <r>
      <rPr>
        <i/>
        <vertAlign val="superscript"/>
        <sz val="10"/>
        <rFont val="Arial"/>
        <family val="2"/>
        <charset val="238"/>
      </rPr>
      <t>45</t>
    </r>
  </si>
  <si>
    <r>
      <t>18</t>
    </r>
    <r>
      <rPr>
        <i/>
        <vertAlign val="superscript"/>
        <sz val="10"/>
        <rFont val="Arial"/>
        <family val="2"/>
        <charset val="238"/>
      </rPr>
      <t xml:space="preserve">15 </t>
    </r>
    <r>
      <rPr>
        <i/>
        <sz val="10"/>
        <rFont val="Arial"/>
        <family val="2"/>
        <charset val="238"/>
      </rPr>
      <t>- 19</t>
    </r>
    <r>
      <rPr>
        <i/>
        <vertAlign val="superscript"/>
        <sz val="10"/>
        <rFont val="Arial"/>
        <family val="2"/>
        <charset val="238"/>
      </rPr>
      <t>30</t>
    </r>
  </si>
  <si>
    <r>
      <t>19</t>
    </r>
    <r>
      <rPr>
        <i/>
        <vertAlign val="superscript"/>
        <sz val="10"/>
        <rFont val="Arial"/>
        <family val="2"/>
        <charset val="238"/>
      </rPr>
      <t>45</t>
    </r>
    <r>
      <rPr>
        <i/>
        <sz val="10"/>
        <rFont val="Arial"/>
        <family val="2"/>
        <charset val="238"/>
      </rPr>
      <t>- 21</t>
    </r>
    <r>
      <rPr>
        <i/>
        <vertAlign val="superscript"/>
        <sz val="10"/>
        <rFont val="Arial"/>
        <family val="2"/>
        <charset val="238"/>
      </rPr>
      <t>30</t>
    </r>
  </si>
  <si>
    <r>
      <t>18</t>
    </r>
    <r>
      <rPr>
        <i/>
        <vertAlign val="superscript"/>
        <sz val="10"/>
        <rFont val="Arial"/>
        <family val="2"/>
        <charset val="238"/>
      </rPr>
      <t xml:space="preserve">00 </t>
    </r>
    <r>
      <rPr>
        <i/>
        <sz val="10"/>
        <rFont val="Arial"/>
        <family val="2"/>
        <charset val="238"/>
      </rPr>
      <t>- 19</t>
    </r>
    <r>
      <rPr>
        <i/>
        <vertAlign val="superscript"/>
        <sz val="10"/>
        <rFont val="Arial"/>
        <family val="2"/>
        <charset val="238"/>
      </rPr>
      <t>15</t>
    </r>
  </si>
  <si>
    <r>
      <t>19</t>
    </r>
    <r>
      <rPr>
        <i/>
        <vertAlign val="superscript"/>
        <sz val="10"/>
        <rFont val="Arial"/>
        <family val="2"/>
        <charset val="238"/>
      </rPr>
      <t>30</t>
    </r>
    <r>
      <rPr>
        <i/>
        <sz val="10"/>
        <rFont val="Arial"/>
        <family val="2"/>
        <charset val="238"/>
      </rPr>
      <t>- 21</t>
    </r>
    <r>
      <rPr>
        <i/>
        <vertAlign val="superscript"/>
        <sz val="10"/>
        <rFont val="Arial"/>
        <family val="2"/>
        <charset val="238"/>
      </rPr>
      <t>15</t>
    </r>
  </si>
  <si>
    <r>
      <t>16</t>
    </r>
    <r>
      <rPr>
        <i/>
        <vertAlign val="superscript"/>
        <sz val="10"/>
        <rFont val="Arial"/>
        <family val="2"/>
        <charset val="238"/>
      </rPr>
      <t xml:space="preserve">00 </t>
    </r>
    <r>
      <rPr>
        <i/>
        <sz val="10"/>
        <rFont val="Arial"/>
        <family val="2"/>
        <charset val="238"/>
      </rPr>
      <t>- 17</t>
    </r>
    <r>
      <rPr>
        <i/>
        <vertAlign val="superscript"/>
        <sz val="10"/>
        <rFont val="Arial"/>
        <family val="2"/>
        <charset val="238"/>
      </rPr>
      <t>30</t>
    </r>
  </si>
  <si>
    <r>
      <t>17</t>
    </r>
    <r>
      <rPr>
        <i/>
        <vertAlign val="superscript"/>
        <sz val="10"/>
        <rFont val="Arial"/>
        <family val="2"/>
        <charset val="238"/>
      </rPr>
      <t xml:space="preserve">45 </t>
    </r>
    <r>
      <rPr>
        <i/>
        <sz val="10"/>
        <rFont val="Arial"/>
        <family val="2"/>
        <charset val="238"/>
      </rPr>
      <t>- 19</t>
    </r>
    <r>
      <rPr>
        <i/>
        <vertAlign val="superscript"/>
        <sz val="10"/>
        <rFont val="Arial"/>
        <family val="2"/>
        <charset val="238"/>
      </rPr>
      <t>15</t>
    </r>
  </si>
  <si>
    <r>
      <t>19</t>
    </r>
    <r>
      <rPr>
        <i/>
        <vertAlign val="superscript"/>
        <sz val="10"/>
        <rFont val="Arial"/>
        <family val="2"/>
        <charset val="238"/>
      </rPr>
      <t xml:space="preserve">30 </t>
    </r>
    <r>
      <rPr>
        <i/>
        <sz val="10"/>
        <rFont val="Arial"/>
        <family val="2"/>
        <charset val="238"/>
      </rPr>
      <t>- 21</t>
    </r>
    <r>
      <rPr>
        <i/>
        <vertAlign val="superscript"/>
        <sz val="10"/>
        <rFont val="Arial"/>
        <family val="2"/>
        <charset val="238"/>
      </rPr>
      <t>00</t>
    </r>
  </si>
  <si>
    <r>
      <t>21</t>
    </r>
    <r>
      <rPr>
        <i/>
        <vertAlign val="superscript"/>
        <sz val="10"/>
        <rFont val="Arial"/>
        <family val="2"/>
        <charset val="238"/>
      </rPr>
      <t>15</t>
    </r>
    <r>
      <rPr>
        <i/>
        <sz val="10"/>
        <rFont val="Arial"/>
        <family val="2"/>
        <charset val="238"/>
      </rPr>
      <t>- 22</t>
    </r>
    <r>
      <rPr>
        <i/>
        <vertAlign val="superscript"/>
        <sz val="10"/>
        <rFont val="Arial"/>
        <family val="2"/>
        <charset val="238"/>
      </rPr>
      <t>45</t>
    </r>
  </si>
  <si>
    <r>
      <t>17</t>
    </r>
    <r>
      <rPr>
        <b/>
        <i/>
        <vertAlign val="superscript"/>
        <sz val="10"/>
        <rFont val="Arial"/>
        <family val="2"/>
        <charset val="238"/>
      </rPr>
      <t xml:space="preserve">15 </t>
    </r>
    <r>
      <rPr>
        <b/>
        <i/>
        <sz val="10"/>
        <rFont val="Arial"/>
        <family val="2"/>
        <charset val="238"/>
      </rPr>
      <t>- 18</t>
    </r>
    <r>
      <rPr>
        <b/>
        <i/>
        <vertAlign val="superscript"/>
        <sz val="10"/>
        <rFont val="Arial"/>
        <family val="2"/>
        <charset val="238"/>
      </rPr>
      <t>45</t>
    </r>
  </si>
  <si>
    <r>
      <t>19</t>
    </r>
    <r>
      <rPr>
        <b/>
        <i/>
        <vertAlign val="superscript"/>
        <sz val="10"/>
        <rFont val="Arial"/>
        <family val="2"/>
        <charset val="238"/>
      </rPr>
      <t xml:space="preserve">00 </t>
    </r>
    <r>
      <rPr>
        <b/>
        <i/>
        <sz val="10"/>
        <rFont val="Arial"/>
        <family val="2"/>
        <charset val="238"/>
      </rPr>
      <t>- 21</t>
    </r>
    <r>
      <rPr>
        <b/>
        <i/>
        <vertAlign val="superscript"/>
        <sz val="10"/>
        <rFont val="Arial"/>
        <family val="2"/>
        <charset val="238"/>
      </rPr>
      <t>00</t>
    </r>
  </si>
  <si>
    <r>
      <t>19</t>
    </r>
    <r>
      <rPr>
        <b/>
        <i/>
        <vertAlign val="superscript"/>
        <sz val="10"/>
        <rFont val="Arial"/>
        <family val="2"/>
        <charset val="238"/>
      </rPr>
      <t xml:space="preserve">00 </t>
    </r>
    <r>
      <rPr>
        <b/>
        <i/>
        <sz val="10"/>
        <rFont val="Arial"/>
        <family val="2"/>
        <charset val="238"/>
      </rPr>
      <t>- 22</t>
    </r>
    <r>
      <rPr>
        <b/>
        <i/>
        <vertAlign val="superscript"/>
        <sz val="10"/>
        <rFont val="Arial"/>
        <family val="2"/>
        <charset val="238"/>
      </rPr>
      <t>00</t>
    </r>
  </si>
  <si>
    <t>Konečné poradie:</t>
  </si>
  <si>
    <t>Nagy</t>
  </si>
  <si>
    <t>Miroslav</t>
  </si>
  <si>
    <t>(2:0;1:1;1:0)</t>
  </si>
  <si>
    <t>Emil</t>
  </si>
  <si>
    <t>Kecer</t>
  </si>
  <si>
    <t>Martin</t>
  </si>
  <si>
    <t>Fritsch</t>
  </si>
  <si>
    <t>Barna</t>
  </si>
  <si>
    <t>Roman</t>
  </si>
  <si>
    <t>Hoľan</t>
  </si>
  <si>
    <t>Gedeon</t>
  </si>
  <si>
    <t>Vladimír</t>
  </si>
  <si>
    <t>Senko</t>
  </si>
  <si>
    <t>Dutko</t>
  </si>
  <si>
    <t>Novák</t>
  </si>
  <si>
    <t>Tomáš</t>
  </si>
  <si>
    <t>Fábry</t>
  </si>
  <si>
    <t>(0:1;0:1;1:3)</t>
  </si>
  <si>
    <t>Adrián</t>
  </si>
  <si>
    <t>Maňkoš</t>
  </si>
  <si>
    <t>Norbert</t>
  </si>
  <si>
    <t>Ogurčák</t>
  </si>
  <si>
    <t>Berko</t>
  </si>
  <si>
    <t>Fedič</t>
  </si>
  <si>
    <t>Sedlák</t>
  </si>
  <si>
    <t>Maroš</t>
  </si>
  <si>
    <t>Ondrejčo</t>
  </si>
  <si>
    <t>Kamil</t>
  </si>
  <si>
    <t>Krušpán</t>
  </si>
  <si>
    <t>Kulik</t>
  </si>
  <si>
    <t>Kellemeš</t>
  </si>
  <si>
    <t>Stolár</t>
  </si>
  <si>
    <t>Matúš</t>
  </si>
  <si>
    <t>Nevelös</t>
  </si>
  <si>
    <t>(0:0;1:0;0:0)</t>
  </si>
  <si>
    <t>Kimák</t>
  </si>
  <si>
    <t>Oravec</t>
  </si>
  <si>
    <t>Duda</t>
  </si>
  <si>
    <t>Kerekeš</t>
  </si>
  <si>
    <t>(2:1;1:1;0:0)</t>
  </si>
  <si>
    <t>Gönci</t>
  </si>
  <si>
    <t>Živčák</t>
  </si>
  <si>
    <t>Tischler</t>
  </si>
  <si>
    <t>Stanislav</t>
  </si>
  <si>
    <t>Bender</t>
  </si>
  <si>
    <t>Tomčo</t>
  </si>
  <si>
    <t>Daniel</t>
  </si>
  <si>
    <t>Marcinčák</t>
  </si>
  <si>
    <t>Nikitinskij</t>
  </si>
  <si>
    <t>(5:0;4:0;2:0)</t>
  </si>
  <si>
    <t>Lacko</t>
  </si>
  <si>
    <t>Pataky</t>
  </si>
  <si>
    <t>Zoltán</t>
  </si>
  <si>
    <t>Tomaško</t>
  </si>
  <si>
    <t>Šoltés</t>
  </si>
  <si>
    <t>Medvec</t>
  </si>
  <si>
    <t>(0:2;1:1;1:3)</t>
  </si>
  <si>
    <t>Bercik</t>
  </si>
  <si>
    <t>Viktor</t>
  </si>
  <si>
    <t>Gburík</t>
  </si>
  <si>
    <t>Kozel</t>
  </si>
  <si>
    <t>Lukáš</t>
  </si>
  <si>
    <t>Rusič</t>
  </si>
  <si>
    <t>Juraj</t>
  </si>
  <si>
    <t xml:space="preserve"> (1:0;0:1;0:2)</t>
  </si>
  <si>
    <t>Patrik</t>
  </si>
  <si>
    <t>Henrich</t>
  </si>
  <si>
    <t>Tóth</t>
  </si>
  <si>
    <t>Vrábeľ</t>
  </si>
  <si>
    <t>Guzi</t>
  </si>
  <si>
    <t>Kordovan</t>
  </si>
  <si>
    <t>(0:2;0:2;0:2)</t>
  </si>
  <si>
    <t>Albert</t>
  </si>
  <si>
    <t>Čech</t>
  </si>
  <si>
    <t>Lyócsa</t>
  </si>
  <si>
    <t>Gejza</t>
  </si>
  <si>
    <t>Sukeník</t>
  </si>
  <si>
    <t>Gajdoš</t>
  </si>
  <si>
    <t>Radoslav</t>
  </si>
  <si>
    <t>Janke</t>
  </si>
  <si>
    <t>Matej</t>
  </si>
  <si>
    <t>Hlavna</t>
  </si>
  <si>
    <t>Žák</t>
  </si>
  <si>
    <t>Ádám</t>
  </si>
  <si>
    <t>Bučko</t>
  </si>
  <si>
    <t>Vencel</t>
  </si>
  <si>
    <t>(1:3;0:1;1:1)</t>
  </si>
  <si>
    <t>Madura</t>
  </si>
  <si>
    <t>Hegedüš</t>
  </si>
  <si>
    <t>Zajac</t>
  </si>
  <si>
    <t>Hrabčák</t>
  </si>
  <si>
    <t>Kaszonyi</t>
  </si>
  <si>
    <t>Kubik</t>
  </si>
  <si>
    <t>Fečko</t>
  </si>
  <si>
    <t>Erik</t>
  </si>
  <si>
    <t>(1:0;1:1;0:1)</t>
  </si>
  <si>
    <t>Bikár</t>
  </si>
  <si>
    <t>Kováč</t>
  </si>
  <si>
    <t>(1:4;0:2;0:1)</t>
  </si>
  <si>
    <t>Juhász</t>
  </si>
  <si>
    <t>Turóczy</t>
  </si>
  <si>
    <t>Vojtech</t>
  </si>
  <si>
    <t>Piga</t>
  </si>
  <si>
    <t>Petrilák</t>
  </si>
  <si>
    <t>(4:0;4:0;2:1)</t>
  </si>
  <si>
    <t>Trubiroha</t>
  </si>
  <si>
    <t>Vereb</t>
  </si>
  <si>
    <t>Andrus</t>
  </si>
  <si>
    <t>Veréb</t>
  </si>
  <si>
    <t>Mihók</t>
  </si>
  <si>
    <t>Hriňák</t>
  </si>
  <si>
    <t>Pavlis</t>
  </si>
  <si>
    <t>Ondruš</t>
  </si>
  <si>
    <t>Jakab</t>
  </si>
  <si>
    <t>52. ročníka hokejového turnaja o Pohár prezidenta
U. S. Steel Košice, s. r. o
konaného v rámci XXIII. Zimných športových hier USSK  2019</t>
  </si>
  <si>
    <t>(0:2;1:1;2:0)</t>
  </si>
  <si>
    <t>Bernát</t>
  </si>
  <si>
    <t>Gondoľ</t>
  </si>
  <si>
    <t>Dučai</t>
  </si>
  <si>
    <t>Farkaš</t>
  </si>
  <si>
    <t>(1:5;1:1;0:2)</t>
  </si>
  <si>
    <t>Židišin</t>
  </si>
  <si>
    <t>Rastislav</t>
  </si>
  <si>
    <t>Havrilčák</t>
  </si>
  <si>
    <t>Fabián</t>
  </si>
  <si>
    <t>Sončík</t>
  </si>
  <si>
    <t>Leško</t>
  </si>
  <si>
    <t>(1:0;0:2;1:2)</t>
  </si>
  <si>
    <t>Bořík</t>
  </si>
  <si>
    <t>(0:2;0:1;0:3)</t>
  </si>
  <si>
    <t>(5:0;2:0;2:2)</t>
  </si>
  <si>
    <t>(0:0;1:2;2:1)</t>
  </si>
  <si>
    <t>Krasz</t>
  </si>
  <si>
    <t>Viliam</t>
  </si>
  <si>
    <t>Kapák</t>
  </si>
  <si>
    <t>Homola</t>
  </si>
  <si>
    <t>Ondrej</t>
  </si>
  <si>
    <t>Gučík</t>
  </si>
  <si>
    <t>Dávid</t>
  </si>
  <si>
    <t>Galik</t>
  </si>
  <si>
    <t>Janič</t>
  </si>
  <si>
    <t>Olejník</t>
  </si>
  <si>
    <t>Sanislo</t>
  </si>
  <si>
    <t>(0:3;3:2;1:1)</t>
  </si>
  <si>
    <t>(0:2;0:3;0:2)</t>
  </si>
  <si>
    <t>(0:1;1:1;2:1)</t>
  </si>
  <si>
    <t>Gottlieb</t>
  </si>
  <si>
    <t>Ivan</t>
  </si>
  <si>
    <t>Szilagyi</t>
  </si>
  <si>
    <t>Puha</t>
  </si>
  <si>
    <t>Novota</t>
  </si>
  <si>
    <t>Klobušovský</t>
  </si>
  <si>
    <t>Radovan</t>
  </si>
  <si>
    <t>Dzurilla</t>
  </si>
  <si>
    <t>(3:0;3:0;1:0)</t>
  </si>
  <si>
    <t>Véber</t>
  </si>
  <si>
    <t>(0:1;0:2;0:3)</t>
  </si>
  <si>
    <t>Kriška</t>
  </si>
  <si>
    <t>Nikolas</t>
  </si>
  <si>
    <t>(4:0;3:0;1:0)</t>
  </si>
  <si>
    <t>Široczki</t>
  </si>
  <si>
    <t>Boris</t>
  </si>
  <si>
    <t>Szilvási</t>
  </si>
  <si>
    <t>Štefan</t>
  </si>
  <si>
    <t>Hudák</t>
  </si>
  <si>
    <t>(0:0;2:0;2:0)</t>
  </si>
  <si>
    <t>Vranay</t>
  </si>
  <si>
    <t>Jeník</t>
  </si>
  <si>
    <t>(2:2;2:0;0:2)</t>
  </si>
  <si>
    <t>Nehoda</t>
  </si>
  <si>
    <t>Otto</t>
  </si>
  <si>
    <t>Ďuriš</t>
  </si>
  <si>
    <t>Kristián</t>
  </si>
  <si>
    <t>Brugoš</t>
  </si>
  <si>
    <t>Žabka</t>
  </si>
  <si>
    <t>Gergely</t>
  </si>
  <si>
    <t>(3:0;4:0;4:0)</t>
  </si>
  <si>
    <t>Zrak</t>
  </si>
  <si>
    <t>Petrovičová</t>
  </si>
  <si>
    <t>Lucia</t>
  </si>
  <si>
    <t>Maďar</t>
  </si>
  <si>
    <t>*</t>
  </si>
  <si>
    <t>o poradí rozhodol vzájomný zápas</t>
  </si>
  <si>
    <t>(0:2;2:2;0:0)</t>
  </si>
  <si>
    <t>Rohaľ</t>
  </si>
  <si>
    <t>(1:1;1:2;0:4)</t>
  </si>
  <si>
    <t>Kuriatnik</t>
  </si>
  <si>
    <t>(0:1;2:0;0:4)</t>
  </si>
  <si>
    <t>Béreš</t>
  </si>
  <si>
    <t>(1:1;3:2;2:2)</t>
  </si>
  <si>
    <t>Tatár</t>
  </si>
  <si>
    <t>Leščák</t>
  </si>
  <si>
    <t>Bolf</t>
  </si>
  <si>
    <t>(0:1;1:1;0:1)</t>
  </si>
  <si>
    <t>(0:0;1:3;2:0;1:0)</t>
  </si>
  <si>
    <t>po SN</t>
  </si>
  <si>
    <t>Ondočko</t>
  </si>
  <si>
    <t>Kopecký</t>
  </si>
  <si>
    <t>Oldřich</t>
  </si>
  <si>
    <t>(2:0;1:0;2:1)</t>
  </si>
  <si>
    <t>(1:0;3:1;0:0)</t>
  </si>
  <si>
    <t>1. Energetika</t>
  </si>
  <si>
    <t>2. IT</t>
  </si>
  <si>
    <t>3. Doprava</t>
  </si>
  <si>
    <t>4. Teplá valcovňa</t>
  </si>
  <si>
    <t>Individuálne ocenenia:</t>
  </si>
  <si>
    <t>3.-4</t>
  </si>
  <si>
    <t>6.-7</t>
  </si>
  <si>
    <t>8.-13</t>
  </si>
  <si>
    <t>14.-16</t>
  </si>
  <si>
    <t>17.-20</t>
  </si>
  <si>
    <t>21.-29</t>
  </si>
  <si>
    <t>30.-39</t>
  </si>
  <si>
    <t>40.-48</t>
  </si>
  <si>
    <t>49.-64</t>
  </si>
  <si>
    <t>65.-88</t>
  </si>
  <si>
    <t>89.-132</t>
  </si>
  <si>
    <t>133.-168</t>
  </si>
  <si>
    <t>Najlepší strelec :</t>
  </si>
  <si>
    <t>Najlepší útočník :</t>
  </si>
  <si>
    <t>Najlepší obranca :</t>
  </si>
  <si>
    <t>Najlepší brankár :</t>
  </si>
  <si>
    <t>Najužitočnejší hráč :</t>
  </si>
  <si>
    <t xml:space="preserve">Cena fair play : </t>
  </si>
  <si>
    <r>
      <rPr>
        <b/>
        <i/>
        <sz val="12"/>
        <rFont val="Arial"/>
        <family val="2"/>
        <charset val="238"/>
      </rPr>
      <t>Miroslav Hriňák</t>
    </r>
    <r>
      <rPr>
        <b/>
        <i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(Doprava)</t>
    </r>
  </si>
  <si>
    <r>
      <rPr>
        <b/>
        <i/>
        <sz val="12"/>
        <rFont val="Arial"/>
        <family val="2"/>
        <charset val="238"/>
      </rPr>
      <t>Milan Takáč</t>
    </r>
    <r>
      <rPr>
        <i/>
        <sz val="10"/>
        <rFont val="Arial"/>
        <family val="2"/>
        <charset val="238"/>
      </rPr>
      <t xml:space="preserve"> (Energetika)</t>
    </r>
  </si>
  <si>
    <r>
      <rPr>
        <b/>
        <i/>
        <sz val="12"/>
        <rFont val="Arial"/>
        <family val="2"/>
        <charset val="238"/>
      </rPr>
      <t>Stanislav Tischler</t>
    </r>
    <r>
      <rPr>
        <i/>
        <sz val="12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(IT)</t>
    </r>
  </si>
  <si>
    <r>
      <rPr>
        <b/>
        <i/>
        <sz val="12"/>
        <rFont val="Arial"/>
        <family val="2"/>
        <charset val="238"/>
      </rPr>
      <t>Patrik Vencel</t>
    </r>
    <r>
      <rPr>
        <b/>
        <i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(Tva)</t>
    </r>
  </si>
  <si>
    <r>
      <rPr>
        <b/>
        <i/>
        <sz val="12"/>
        <rFont val="Arial"/>
        <family val="2"/>
        <charset val="238"/>
      </rPr>
      <t>Radoslav Gajdoš</t>
    </r>
    <r>
      <rPr>
        <i/>
        <sz val="10"/>
        <rFont val="Arial"/>
        <family val="2"/>
        <charset val="238"/>
      </rPr>
      <t xml:space="preserve"> (Tv)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</si>
</sst>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;[Red]\-#,##0.00\ &quot;€&quot;"/>
  </numFmts>
  <fonts count="68" x14ac:knownFonts="1">
    <font>
      <sz val="10"/>
      <name val="Comic Sans MS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21"/>
      <name val="Arial"/>
      <family val="2"/>
      <charset val="238"/>
    </font>
    <font>
      <b/>
      <i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8"/>
      <name val="Tahoma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9"/>
      <color indexed="21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9"/>
      <color indexed="23"/>
      <name val="Arial"/>
      <family val="2"/>
      <charset val="238"/>
    </font>
    <font>
      <i/>
      <sz val="9"/>
      <color indexed="23"/>
      <name val="Arial"/>
      <family val="2"/>
      <charset val="238"/>
    </font>
    <font>
      <b/>
      <i/>
      <sz val="8"/>
      <color indexed="23"/>
      <name val="Arial"/>
      <family val="2"/>
      <charset val="238"/>
    </font>
    <font>
      <i/>
      <sz val="8"/>
      <color indexed="23"/>
      <name val="Arial"/>
      <family val="2"/>
      <charset val="238"/>
    </font>
    <font>
      <b/>
      <i/>
      <sz val="11"/>
      <name val="Arial"/>
      <family val="2"/>
      <charset val="238"/>
    </font>
    <font>
      <b/>
      <sz val="8"/>
      <name val="Tahoma"/>
      <family val="2"/>
      <charset val="238"/>
    </font>
    <font>
      <sz val="8"/>
      <color indexed="23"/>
      <name val="Tahoma"/>
      <family val="2"/>
      <charset val="238"/>
    </font>
    <font>
      <b/>
      <sz val="8"/>
      <color indexed="18"/>
      <name val="Tahoma"/>
      <family val="2"/>
      <charset val="238"/>
    </font>
    <font>
      <i/>
      <sz val="9"/>
      <name val="Tahoma"/>
      <family val="2"/>
      <charset val="238"/>
    </font>
    <font>
      <b/>
      <i/>
      <sz val="9"/>
      <name val="Tahoma"/>
      <family val="2"/>
      <charset val="238"/>
    </font>
    <font>
      <sz val="10"/>
      <name val="Tahoma"/>
      <family val="2"/>
      <charset val="238"/>
    </font>
    <font>
      <b/>
      <i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23"/>
      <name val="Tahoma"/>
      <family val="2"/>
      <charset val="238"/>
    </font>
    <font>
      <b/>
      <sz val="10"/>
      <color indexed="18"/>
      <name val="Tahoma"/>
      <family val="2"/>
      <charset val="238"/>
    </font>
    <font>
      <i/>
      <sz val="9"/>
      <color indexed="23"/>
      <name val="Tahoma"/>
      <family val="2"/>
      <charset val="238"/>
    </font>
    <font>
      <i/>
      <u/>
      <sz val="9"/>
      <color indexed="12"/>
      <name val="Tahoma"/>
      <family val="2"/>
      <charset val="238"/>
    </font>
    <font>
      <b/>
      <sz val="9"/>
      <color indexed="23"/>
      <name val="Tahoma"/>
      <family val="2"/>
      <charset val="238"/>
    </font>
    <font>
      <sz val="9"/>
      <color indexed="23"/>
      <name val="Tahoma"/>
      <family val="2"/>
      <charset val="238"/>
    </font>
    <font>
      <sz val="12"/>
      <name val="Tahoma"/>
      <family val="2"/>
      <charset val="238"/>
    </font>
    <font>
      <b/>
      <i/>
      <sz val="14"/>
      <name val="Tahoma"/>
      <family val="2"/>
      <charset val="238"/>
    </font>
    <font>
      <sz val="14"/>
      <name val="Tahoma"/>
      <family val="2"/>
      <charset val="238"/>
    </font>
    <font>
      <sz val="8"/>
      <name val="Comic Sans MS"/>
      <family val="4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9"/>
      <color theme="0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i/>
      <sz val="9"/>
      <color rgb="FF00B050"/>
      <name val="Arial"/>
      <family val="2"/>
      <charset val="238"/>
    </font>
    <font>
      <b/>
      <i/>
      <sz val="9"/>
      <color rgb="FF002060"/>
      <name val="Arial"/>
      <family val="2"/>
      <charset val="238"/>
    </font>
    <font>
      <sz val="8"/>
      <color theme="0" tint="-4.9989318521683403E-2"/>
      <name val="Arial"/>
      <family val="2"/>
      <charset val="238"/>
    </font>
    <font>
      <sz val="8"/>
      <color theme="0" tint="-0.14999847407452621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indexed="17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b/>
      <i/>
      <sz val="9"/>
      <color indexed="17"/>
      <name val="Arial"/>
      <family val="2"/>
      <charset val="238"/>
    </font>
    <font>
      <i/>
      <sz val="8"/>
      <color indexed="10"/>
      <name val="Arial"/>
      <family val="2"/>
      <charset val="238"/>
    </font>
    <font>
      <b/>
      <i/>
      <sz val="13"/>
      <name val="Arial"/>
      <family val="2"/>
      <charset val="238"/>
    </font>
    <font>
      <b/>
      <i/>
      <sz val="10"/>
      <color indexed="56"/>
      <name val="Arial"/>
      <family val="2"/>
      <charset val="238"/>
    </font>
    <font>
      <b/>
      <i/>
      <sz val="10"/>
      <color theme="3" tint="-0.249977111117893"/>
      <name val="Arial"/>
      <family val="2"/>
      <charset val="238"/>
    </font>
    <font>
      <sz val="10"/>
      <color rgb="FFFF0000"/>
      <name val="Comic Sans MS"/>
      <family val="4"/>
      <charset val="238"/>
    </font>
    <font>
      <b/>
      <i/>
      <sz val="10"/>
      <color theme="1"/>
      <name val="Arial"/>
      <family val="2"/>
      <charset val="238"/>
    </font>
    <font>
      <b/>
      <i/>
      <sz val="10"/>
      <color theme="4" tint="-0.499984740745262"/>
      <name val="Arial"/>
      <family val="2"/>
      <charset val="238"/>
    </font>
    <font>
      <b/>
      <i/>
      <sz val="10"/>
      <color rgb="FF002060"/>
      <name val="Arial"/>
      <family val="2"/>
      <charset val="238"/>
    </font>
    <font>
      <b/>
      <i/>
      <sz val="10"/>
      <color rgb="FF00B050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</cellStyleXfs>
  <cellXfs count="251">
    <xf numFmtId="0" fontId="0" fillId="0" borderId="0" xfId="0"/>
    <xf numFmtId="0" fontId="10" fillId="0" borderId="0" xfId="2" applyFont="1" applyFill="1"/>
    <xf numFmtId="0" fontId="9" fillId="0" borderId="0" xfId="2" applyFont="1" applyFill="1" applyAlignment="1">
      <alignment horizontal="center" wrapText="1"/>
    </xf>
    <xf numFmtId="0" fontId="9" fillId="0" borderId="0" xfId="2" applyFont="1" applyFill="1"/>
    <xf numFmtId="0" fontId="10" fillId="0" borderId="0" xfId="2" applyFont="1" applyFill="1" applyAlignment="1">
      <alignment horizontal="center" wrapText="1"/>
    </xf>
    <xf numFmtId="0" fontId="11" fillId="0" borderId="0" xfId="2" applyFont="1" applyFill="1"/>
    <xf numFmtId="0" fontId="12" fillId="0" borderId="0" xfId="2" applyFont="1" applyFill="1" applyAlignment="1">
      <alignment vertical="top" wrapText="1"/>
    </xf>
    <xf numFmtId="0" fontId="13" fillId="0" borderId="0" xfId="2" applyFont="1" applyFill="1" applyAlignment="1">
      <alignment vertical="top" wrapText="1"/>
    </xf>
    <xf numFmtId="0" fontId="14" fillId="0" borderId="0" xfId="2" applyFont="1" applyFill="1" applyAlignment="1">
      <alignment horizontal="center"/>
    </xf>
    <xf numFmtId="0" fontId="15" fillId="0" borderId="0" xfId="2" applyFont="1" applyFill="1"/>
    <xf numFmtId="0" fontId="16" fillId="0" borderId="0" xfId="2" applyFont="1" applyFill="1" applyAlignment="1">
      <alignment vertical="top" wrapText="1"/>
    </xf>
    <xf numFmtId="0" fontId="17" fillId="0" borderId="0" xfId="2" applyFont="1" applyFill="1" applyAlignment="1">
      <alignment vertical="top" wrapText="1"/>
    </xf>
    <xf numFmtId="0" fontId="0" fillId="0" borderId="0" xfId="0" applyAlignment="1"/>
    <xf numFmtId="0" fontId="10" fillId="3" borderId="0" xfId="2" applyFont="1" applyFill="1"/>
    <xf numFmtId="0" fontId="11" fillId="3" borderId="0" xfId="2" applyFont="1" applyFill="1"/>
    <xf numFmtId="0" fontId="18" fillId="0" borderId="0" xfId="2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20" fillId="0" borderId="0" xfId="0" applyFont="1" applyFill="1" applyAlignment="1">
      <alignment horizontal="center" wrapText="1"/>
    </xf>
    <xf numFmtId="0" fontId="21" fillId="0" borderId="0" xfId="0" applyFont="1" applyFill="1" applyAlignment="1">
      <alignment horizontal="center" wrapText="1"/>
    </xf>
    <xf numFmtId="0" fontId="22" fillId="2" borderId="0" xfId="2" applyFont="1" applyFill="1"/>
    <xf numFmtId="0" fontId="23" fillId="2" borderId="0" xfId="2" applyFont="1" applyFill="1"/>
    <xf numFmtId="0" fontId="22" fillId="0" borderId="0" xfId="2" applyFont="1" applyFill="1"/>
    <xf numFmtId="0" fontId="22" fillId="3" borderId="0" xfId="2" applyFont="1" applyFill="1"/>
    <xf numFmtId="0" fontId="23" fillId="3" borderId="0" xfId="2" applyFont="1" applyFill="1"/>
    <xf numFmtId="0" fontId="23" fillId="0" borderId="0" xfId="2" applyFont="1" applyFill="1"/>
    <xf numFmtId="0" fontId="24" fillId="0" borderId="0" xfId="0" applyFont="1" applyFill="1"/>
    <xf numFmtId="0" fontId="26" fillId="0" borderId="0" xfId="0" applyFont="1" applyFill="1"/>
    <xf numFmtId="0" fontId="27" fillId="0" borderId="0" xfId="0" applyFont="1" applyFill="1"/>
    <xf numFmtId="0" fontId="28" fillId="0" borderId="0" xfId="0" applyFont="1" applyFill="1"/>
    <xf numFmtId="0" fontId="23" fillId="2" borderId="0" xfId="2" applyFont="1" applyFill="1" applyAlignment="1">
      <alignment horizontal="center"/>
    </xf>
    <xf numFmtId="0" fontId="23" fillId="0" borderId="0" xfId="2" applyFont="1" applyFill="1" applyAlignment="1">
      <alignment horizontal="center"/>
    </xf>
    <xf numFmtId="0" fontId="29" fillId="2" borderId="0" xfId="2" applyFont="1" applyFill="1"/>
    <xf numFmtId="0" fontId="29" fillId="0" borderId="0" xfId="2" applyFont="1" applyFill="1"/>
    <xf numFmtId="0" fontId="31" fillId="0" borderId="0" xfId="2" applyFont="1" applyFill="1" applyAlignment="1">
      <alignment horizontal="center" wrapText="1"/>
    </xf>
    <xf numFmtId="0" fontId="32" fillId="0" borderId="0" xfId="2" applyFont="1" applyFill="1" applyAlignment="1">
      <alignment horizontal="center" wrapText="1"/>
    </xf>
    <xf numFmtId="0" fontId="32" fillId="0" borderId="0" xfId="2" applyFont="1" applyFill="1"/>
    <xf numFmtId="0" fontId="33" fillId="0" borderId="0" xfId="0" applyFont="1" applyFill="1"/>
    <xf numFmtId="0" fontId="15" fillId="0" borderId="0" xfId="2" applyFont="1" applyFill="1" applyAlignment="1">
      <alignment horizontal="left"/>
    </xf>
    <xf numFmtId="0" fontId="40" fillId="0" borderId="0" xfId="2" applyFont="1" applyFill="1" applyAlignment="1">
      <alignment horizontal="center" wrapText="1"/>
    </xf>
    <xf numFmtId="0" fontId="5" fillId="0" borderId="0" xfId="0" applyFont="1"/>
    <xf numFmtId="0" fontId="41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1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1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4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9" fillId="0" borderId="0" xfId="0" applyFont="1"/>
    <xf numFmtId="0" fontId="38" fillId="0" borderId="0" xfId="0" applyFont="1" applyFill="1" applyBorder="1" applyAlignment="1">
      <alignment horizontal="center" vertical="top"/>
    </xf>
    <xf numFmtId="0" fontId="38" fillId="0" borderId="0" xfId="0" applyFont="1" applyAlignment="1">
      <alignment horizontal="center" vertical="top"/>
    </xf>
    <xf numFmtId="0" fontId="38" fillId="0" borderId="4" xfId="0" applyFont="1" applyBorder="1" applyAlignment="1">
      <alignment horizontal="center" vertical="top"/>
    </xf>
    <xf numFmtId="0" fontId="38" fillId="0" borderId="5" xfId="0" applyFont="1" applyBorder="1" applyAlignment="1">
      <alignment horizontal="center" vertical="top"/>
    </xf>
    <xf numFmtId="0" fontId="38" fillId="0" borderId="6" xfId="0" applyFont="1" applyBorder="1" applyAlignment="1">
      <alignment horizontal="center" vertical="top"/>
    </xf>
    <xf numFmtId="0" fontId="44" fillId="0" borderId="0" xfId="2" applyFont="1" applyFill="1"/>
    <xf numFmtId="0" fontId="45" fillId="0" borderId="0" xfId="2" applyFont="1" applyFill="1"/>
    <xf numFmtId="0" fontId="44" fillId="0" borderId="0" xfId="2" applyFont="1" applyFill="1" applyBorder="1"/>
    <xf numFmtId="0" fontId="38" fillId="0" borderId="0" xfId="0" quotePrefix="1" applyFont="1" applyFill="1" applyBorder="1" applyAlignment="1">
      <alignment horizontal="center" vertical="top"/>
    </xf>
    <xf numFmtId="0" fontId="38" fillId="0" borderId="5" xfId="0" quotePrefix="1" applyFont="1" applyBorder="1" applyAlignment="1">
      <alignment horizontal="center" vertical="top"/>
    </xf>
    <xf numFmtId="0" fontId="9" fillId="0" borderId="12" xfId="2" applyFont="1" applyFill="1" applyBorder="1" applyAlignment="1">
      <alignment horizontal="center" wrapText="1"/>
    </xf>
    <xf numFmtId="0" fontId="10" fillId="0" borderId="12" xfId="2" applyFont="1" applyFill="1" applyBorder="1" applyAlignment="1">
      <alignment horizontal="center" wrapText="1"/>
    </xf>
    <xf numFmtId="0" fontId="40" fillId="0" borderId="12" xfId="2" applyFont="1" applyFill="1" applyBorder="1" applyAlignment="1">
      <alignment horizontal="center" wrapText="1"/>
    </xf>
    <xf numFmtId="20" fontId="46" fillId="0" borderId="0" xfId="2" applyNumberFormat="1" applyFont="1" applyFill="1" applyAlignment="1">
      <alignment horizontal="center" wrapText="1"/>
    </xf>
    <xf numFmtId="0" fontId="46" fillId="0" borderId="0" xfId="2" quotePrefix="1" applyFont="1" applyFill="1" applyBorder="1" applyAlignment="1">
      <alignment horizontal="left"/>
    </xf>
    <xf numFmtId="0" fontId="46" fillId="0" borderId="0" xfId="2" applyFont="1" applyFill="1" applyAlignment="1">
      <alignment horizontal="center" wrapText="1"/>
    </xf>
    <xf numFmtId="0" fontId="41" fillId="0" borderId="3" xfId="0" quotePrefix="1" applyFont="1" applyBorder="1" applyAlignment="1">
      <alignment horizontal="center"/>
    </xf>
    <xf numFmtId="0" fontId="47" fillId="0" borderId="0" xfId="2" applyFont="1" applyFill="1" applyAlignment="1">
      <alignment horizontal="left"/>
    </xf>
    <xf numFmtId="0" fontId="47" fillId="0" borderId="12" xfId="2" applyFont="1" applyFill="1" applyBorder="1" applyAlignment="1">
      <alignment horizontal="left"/>
    </xf>
    <xf numFmtId="0" fontId="47" fillId="0" borderId="0" xfId="2" applyFont="1" applyFill="1" applyBorder="1" applyAlignment="1">
      <alignment horizontal="left"/>
    </xf>
    <xf numFmtId="0" fontId="48" fillId="0" borderId="0" xfId="2" applyFont="1" applyFill="1" applyBorder="1" applyAlignment="1">
      <alignment horizontal="left"/>
    </xf>
    <xf numFmtId="0" fontId="48" fillId="0" borderId="0" xfId="2" applyFont="1" applyFill="1" applyAlignment="1">
      <alignment horizontal="left"/>
    </xf>
    <xf numFmtId="0" fontId="48" fillId="0" borderId="12" xfId="2" applyFont="1" applyFill="1" applyBorder="1" applyAlignment="1">
      <alignment horizontal="left"/>
    </xf>
    <xf numFmtId="0" fontId="5" fillId="0" borderId="0" xfId="0" quotePrefix="1" applyFont="1" applyFill="1" applyBorder="1" applyAlignment="1">
      <alignment horizontal="left"/>
    </xf>
    <xf numFmtId="0" fontId="10" fillId="0" borderId="0" xfId="2" applyFont="1" applyFill="1" applyBorder="1" applyAlignment="1">
      <alignment horizontal="center" wrapText="1"/>
    </xf>
    <xf numFmtId="0" fontId="9" fillId="0" borderId="0" xfId="2" applyFont="1" applyFill="1" applyBorder="1" applyAlignment="1">
      <alignment horizontal="center" wrapText="1"/>
    </xf>
    <xf numFmtId="0" fontId="40" fillId="0" borderId="0" xfId="2" applyFont="1" applyFill="1" applyBorder="1" applyAlignment="1">
      <alignment horizontal="center" wrapText="1"/>
    </xf>
    <xf numFmtId="0" fontId="49" fillId="0" borderId="0" xfId="0" applyFont="1"/>
    <xf numFmtId="0" fontId="37" fillId="0" borderId="0" xfId="0" quotePrefix="1" applyFont="1" applyFill="1" applyBorder="1" applyAlignment="1">
      <alignment horizontal="center"/>
    </xf>
    <xf numFmtId="0" fontId="50" fillId="0" borderId="0" xfId="0" applyFont="1" applyAlignment="1">
      <alignment vertical="top"/>
    </xf>
    <xf numFmtId="0" fontId="50" fillId="0" borderId="0" xfId="0" applyFont="1"/>
    <xf numFmtId="0" fontId="0" fillId="0" borderId="0" xfId="0"/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4" fillId="0" borderId="20" xfId="0" applyFont="1" applyBorder="1" applyAlignment="1">
      <alignment horizontal="center" vertical="center"/>
    </xf>
    <xf numFmtId="0" fontId="54" fillId="0" borderId="2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4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53" fillId="0" borderId="38" xfId="0" applyFont="1" applyBorder="1" applyAlignment="1">
      <alignment horizontal="center" vertical="center"/>
    </xf>
    <xf numFmtId="0" fontId="53" fillId="0" borderId="20" xfId="0" applyFont="1" applyBorder="1" applyAlignment="1">
      <alignment horizontal="center" vertical="center"/>
    </xf>
    <xf numFmtId="0" fontId="53" fillId="0" borderId="26" xfId="0" applyFont="1" applyBorder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 wrapText="1"/>
    </xf>
    <xf numFmtId="0" fontId="60" fillId="0" borderId="38" xfId="0" applyFont="1" applyBorder="1" applyAlignment="1">
      <alignment horizontal="center" vertical="center"/>
    </xf>
    <xf numFmtId="0" fontId="60" fillId="0" borderId="26" xfId="0" applyFont="1" applyBorder="1" applyAlignment="1">
      <alignment horizontal="center" vertical="center"/>
    </xf>
    <xf numFmtId="0" fontId="60" fillId="0" borderId="44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60" fillId="0" borderId="38" xfId="0" applyFont="1" applyFill="1" applyBorder="1" applyAlignment="1">
      <alignment horizontal="center" vertical="center"/>
    </xf>
    <xf numFmtId="0" fontId="60" fillId="0" borderId="26" xfId="0" applyFont="1" applyFill="1" applyBorder="1" applyAlignment="1">
      <alignment horizontal="center" vertical="center"/>
    </xf>
    <xf numFmtId="0" fontId="60" fillId="0" borderId="20" xfId="0" applyFont="1" applyFill="1" applyBorder="1" applyAlignment="1">
      <alignment horizontal="center" vertical="center"/>
    </xf>
    <xf numFmtId="0" fontId="60" fillId="0" borderId="44" xfId="0" applyFont="1" applyFill="1" applyBorder="1" applyAlignment="1">
      <alignment horizontal="center" vertical="center"/>
    </xf>
    <xf numFmtId="0" fontId="60" fillId="0" borderId="10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indent="1"/>
    </xf>
    <xf numFmtId="0" fontId="2" fillId="4" borderId="9" xfId="0" applyFont="1" applyFill="1" applyBorder="1" applyAlignment="1">
      <alignment horizontal="left" vertical="center" indent="1"/>
    </xf>
    <xf numFmtId="0" fontId="56" fillId="0" borderId="20" xfId="0" applyFont="1" applyBorder="1" applyAlignment="1">
      <alignment horizontal="center" vertical="center"/>
    </xf>
    <xf numFmtId="0" fontId="56" fillId="0" borderId="33" xfId="0" applyFont="1" applyBorder="1" applyAlignment="1">
      <alignment horizontal="center" vertical="center"/>
    </xf>
    <xf numFmtId="0" fontId="1" fillId="0" borderId="19" xfId="0" quotePrefix="1" applyFont="1" applyBorder="1" applyAlignment="1">
      <alignment horizontal="center" vertical="center"/>
    </xf>
    <xf numFmtId="0" fontId="1" fillId="0" borderId="30" xfId="0" quotePrefix="1" applyFont="1" applyBorder="1" applyAlignment="1">
      <alignment horizontal="center" vertical="center"/>
    </xf>
    <xf numFmtId="0" fontId="1" fillId="0" borderId="36" xfId="0" quotePrefix="1" applyFont="1" applyBorder="1" applyAlignment="1">
      <alignment horizontal="center" vertical="center"/>
    </xf>
    <xf numFmtId="0" fontId="1" fillId="0" borderId="25" xfId="0" quotePrefix="1" applyFont="1" applyBorder="1" applyAlignment="1">
      <alignment horizontal="center" vertical="center"/>
    </xf>
    <xf numFmtId="0" fontId="1" fillId="0" borderId="42" xfId="0" quotePrefix="1" applyFont="1" applyBorder="1" applyAlignment="1">
      <alignment horizontal="center" vertical="center"/>
    </xf>
    <xf numFmtId="0" fontId="1" fillId="0" borderId="17" xfId="0" quotePrefix="1" applyFont="1" applyBorder="1" applyAlignment="1">
      <alignment horizontal="center" vertical="center"/>
    </xf>
    <xf numFmtId="0" fontId="2" fillId="4" borderId="8" xfId="0" quotePrefix="1" applyFont="1" applyFill="1" applyBorder="1" applyAlignment="1">
      <alignment horizontal="left" vertical="center"/>
    </xf>
    <xf numFmtId="0" fontId="2" fillId="4" borderId="11" xfId="0" quotePrefix="1" applyFont="1" applyFill="1" applyBorder="1" applyAlignment="1">
      <alignment horizontal="left" vertical="center"/>
    </xf>
    <xf numFmtId="0" fontId="54" fillId="0" borderId="33" xfId="0" applyFont="1" applyFill="1" applyBorder="1" applyAlignment="1">
      <alignment horizontal="center" vertical="center"/>
    </xf>
    <xf numFmtId="164" fontId="60" fillId="0" borderId="44" xfId="0" applyNumberFormat="1" applyFont="1" applyFill="1" applyBorder="1" applyAlignment="1">
      <alignment horizontal="center" vertical="center"/>
    </xf>
    <xf numFmtId="0" fontId="59" fillId="0" borderId="40" xfId="0" applyFont="1" applyFill="1" applyBorder="1" applyAlignment="1">
      <alignment horizontal="center" vertical="center"/>
    </xf>
    <xf numFmtId="0" fontId="59" fillId="0" borderId="28" xfId="0" applyFont="1" applyFill="1" applyBorder="1" applyAlignment="1">
      <alignment horizontal="center" vertical="center"/>
    </xf>
    <xf numFmtId="0" fontId="54" fillId="0" borderId="44" xfId="0" applyFont="1" applyBorder="1" applyAlignment="1">
      <alignment horizontal="center" vertical="center"/>
    </xf>
    <xf numFmtId="0" fontId="59" fillId="0" borderId="46" xfId="0" applyFont="1" applyFill="1" applyBorder="1" applyAlignment="1">
      <alignment horizontal="center" vertical="center"/>
    </xf>
    <xf numFmtId="0" fontId="60" fillId="0" borderId="20" xfId="0" applyFont="1" applyBorder="1" applyAlignment="1">
      <alignment horizontal="center" vertical="center"/>
    </xf>
    <xf numFmtId="0" fontId="54" fillId="0" borderId="38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6" fillId="0" borderId="44" xfId="0" applyFont="1" applyBorder="1" applyAlignment="1">
      <alignment horizontal="center" vertical="center"/>
    </xf>
    <xf numFmtId="0" fontId="54" fillId="0" borderId="46" xfId="0" applyFont="1" applyBorder="1" applyAlignment="1">
      <alignment horizontal="center" vertical="center"/>
    </xf>
    <xf numFmtId="0" fontId="57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 wrapText="1"/>
    </xf>
    <xf numFmtId="0" fontId="0" fillId="0" borderId="0" xfId="0" applyFill="1"/>
    <xf numFmtId="0" fontId="61" fillId="8" borderId="0" xfId="0" applyFont="1" applyFill="1" applyAlignment="1">
      <alignment horizontal="center"/>
    </xf>
    <xf numFmtId="0" fontId="52" fillId="0" borderId="0" xfId="0" applyFont="1" applyAlignment="1">
      <alignment vertical="center" wrapText="1"/>
    </xf>
    <xf numFmtId="0" fontId="62" fillId="0" borderId="38" xfId="0" applyFont="1" applyBorder="1" applyAlignment="1">
      <alignment horizontal="center"/>
    </xf>
    <xf numFmtId="0" fontId="62" fillId="0" borderId="10" xfId="0" applyFont="1" applyBorder="1" applyAlignment="1">
      <alignment horizontal="center"/>
    </xf>
    <xf numFmtId="0" fontId="63" fillId="0" borderId="53" xfId="0" applyFont="1" applyBorder="1" applyAlignment="1">
      <alignment horizontal="center"/>
    </xf>
    <xf numFmtId="0" fontId="63" fillId="0" borderId="9" xfId="0" applyFont="1" applyBorder="1" applyAlignment="1">
      <alignment horizontal="center"/>
    </xf>
    <xf numFmtId="0" fontId="64" fillId="0" borderId="40" xfId="0" applyFont="1" applyFill="1" applyBorder="1" applyAlignment="1">
      <alignment horizontal="center"/>
    </xf>
    <xf numFmtId="0" fontId="65" fillId="0" borderId="46" xfId="0" applyFont="1" applyFill="1" applyBorder="1" applyAlignment="1">
      <alignment horizontal="center"/>
    </xf>
    <xf numFmtId="0" fontId="64" fillId="0" borderId="20" xfId="0" applyFont="1" applyBorder="1" applyAlignment="1">
      <alignment horizontal="center" vertical="center"/>
    </xf>
    <xf numFmtId="0" fontId="64" fillId="0" borderId="20" xfId="0" applyFont="1" applyBorder="1" applyAlignment="1">
      <alignment horizontal="center"/>
    </xf>
    <xf numFmtId="0" fontId="64" fillId="0" borderId="44" xfId="0" applyFont="1" applyBorder="1" applyAlignment="1">
      <alignment horizontal="center"/>
    </xf>
    <xf numFmtId="0" fontId="64" fillId="0" borderId="10" xfId="0" applyFont="1" applyBorder="1" applyAlignment="1">
      <alignment horizontal="center"/>
    </xf>
    <xf numFmtId="0" fontId="65" fillId="0" borderId="2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/>
    </xf>
    <xf numFmtId="0" fontId="58" fillId="4" borderId="3" xfId="0" applyFont="1" applyFill="1" applyBorder="1" applyAlignment="1">
      <alignment horizontal="left" vertical="center" indent="1"/>
    </xf>
    <xf numFmtId="0" fontId="58" fillId="4" borderId="8" xfId="0" applyFont="1" applyFill="1" applyBorder="1" applyAlignment="1">
      <alignment horizontal="left" vertical="center" indent="1"/>
    </xf>
    <xf numFmtId="0" fontId="10" fillId="5" borderId="0" xfId="2" applyFont="1" applyFill="1" applyAlignment="1">
      <alignment horizontal="center"/>
    </xf>
    <xf numFmtId="0" fontId="2" fillId="0" borderId="4" xfId="2" quotePrefix="1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wrapText="1"/>
    </xf>
    <xf numFmtId="0" fontId="15" fillId="0" borderId="0" xfId="2" applyFont="1" applyFill="1" applyAlignment="1">
      <alignment horizontal="left"/>
    </xf>
    <xf numFmtId="0" fontId="46" fillId="0" borderId="0" xfId="2" quotePrefix="1" applyFont="1" applyFill="1" applyAlignment="1">
      <alignment horizontal="center" wrapText="1"/>
    </xf>
    <xf numFmtId="0" fontId="46" fillId="0" borderId="0" xfId="2" applyFont="1" applyFill="1" applyAlignment="1">
      <alignment horizontal="center" wrapText="1"/>
    </xf>
    <xf numFmtId="0" fontId="34" fillId="0" borderId="0" xfId="2" applyFont="1" applyFill="1" applyBorder="1" applyAlignment="1">
      <alignment horizontal="center" vertical="center" wrapText="1"/>
    </xf>
    <xf numFmtId="0" fontId="35" fillId="0" borderId="0" xfId="0" applyFont="1" applyBorder="1" applyAlignment="1"/>
    <xf numFmtId="0" fontId="25" fillId="0" borderId="0" xfId="2" applyFont="1" applyFill="1" applyAlignment="1">
      <alignment horizontal="center" wrapText="1"/>
    </xf>
    <xf numFmtId="0" fontId="19" fillId="0" borderId="0" xfId="0" applyFont="1" applyFill="1" applyAlignment="1">
      <alignment horizontal="center" wrapText="1"/>
    </xf>
    <xf numFmtId="0" fontId="26" fillId="0" borderId="0" xfId="0" applyFont="1" applyFill="1" applyAlignment="1">
      <alignment horizontal="center"/>
    </xf>
    <xf numFmtId="0" fontId="30" fillId="0" borderId="0" xfId="1" applyFont="1" applyAlignment="1" applyProtection="1">
      <alignment horizontal="left"/>
    </xf>
    <xf numFmtId="0" fontId="31" fillId="0" borderId="0" xfId="2" applyFont="1" applyFill="1" applyAlignment="1">
      <alignment horizontal="center" vertical="top" wrapText="1"/>
    </xf>
    <xf numFmtId="0" fontId="32" fillId="0" borderId="0" xfId="2" applyFont="1" applyFill="1" applyAlignment="1">
      <alignment horizontal="left"/>
    </xf>
    <xf numFmtId="0" fontId="2" fillId="0" borderId="5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14" fontId="2" fillId="0" borderId="50" xfId="0" applyNumberFormat="1" applyFont="1" applyBorder="1" applyAlignment="1">
      <alignment horizontal="center" vertical="center"/>
    </xf>
    <xf numFmtId="14" fontId="2" fillId="0" borderId="55" xfId="0" applyNumberFormat="1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14" fontId="2" fillId="0" borderId="54" xfId="0" applyNumberFormat="1" applyFont="1" applyBorder="1" applyAlignment="1">
      <alignment horizontal="center" vertical="center"/>
    </xf>
    <xf numFmtId="0" fontId="2" fillId="0" borderId="2" xfId="1" applyFont="1" applyBorder="1" applyAlignment="1" applyProtection="1">
      <alignment vertical="center"/>
    </xf>
    <xf numFmtId="0" fontId="53" fillId="6" borderId="4" xfId="0" applyFont="1" applyFill="1" applyBorder="1" applyAlignment="1">
      <alignment horizontal="center" vertical="center"/>
    </xf>
    <xf numFmtId="0" fontId="53" fillId="6" borderId="5" xfId="0" applyFont="1" applyFill="1" applyBorder="1" applyAlignment="1">
      <alignment horizontal="center" vertical="center"/>
    </xf>
    <xf numFmtId="0" fontId="53" fillId="6" borderId="6" xfId="0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58" fillId="4" borderId="3" xfId="0" applyFont="1" applyFill="1" applyBorder="1" applyAlignment="1">
      <alignment horizontal="left" vertical="center" indent="1"/>
    </xf>
    <xf numFmtId="0" fontId="58" fillId="4" borderId="8" xfId="0" applyFont="1" applyFill="1" applyBorder="1" applyAlignment="1">
      <alignment horizontal="left" vertical="center" indent="1"/>
    </xf>
    <xf numFmtId="0" fontId="0" fillId="5" borderId="0" xfId="0" applyFill="1" applyAlignment="1">
      <alignment horizontal="center"/>
    </xf>
    <xf numFmtId="0" fontId="52" fillId="0" borderId="10" xfId="0" applyFont="1" applyBorder="1" applyAlignment="1">
      <alignment horizontal="center" vertical="center"/>
    </xf>
    <xf numFmtId="0" fontId="52" fillId="4" borderId="1" xfId="0" applyFont="1" applyFill="1" applyBorder="1" applyAlignment="1">
      <alignment horizontal="center" vertical="center"/>
    </xf>
    <xf numFmtId="0" fontId="52" fillId="4" borderId="7" xfId="0" applyFont="1" applyFill="1" applyBorder="1" applyAlignment="1">
      <alignment horizontal="center" vertical="center"/>
    </xf>
    <xf numFmtId="0" fontId="53" fillId="7" borderId="4" xfId="0" applyFont="1" applyFill="1" applyBorder="1" applyAlignment="1">
      <alignment horizontal="center" vertical="center"/>
    </xf>
    <xf numFmtId="0" fontId="53" fillId="7" borderId="5" xfId="0" applyFont="1" applyFill="1" applyBorder="1" applyAlignment="1">
      <alignment horizontal="center" vertical="center"/>
    </xf>
    <xf numFmtId="0" fontId="53" fillId="7" borderId="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2" fillId="4" borderId="3" xfId="0" quotePrefix="1" applyFont="1" applyFill="1" applyBorder="1" applyAlignment="1">
      <alignment horizontal="left" vertical="center" indent="1"/>
    </xf>
    <xf numFmtId="0" fontId="52" fillId="4" borderId="3" xfId="0" applyFont="1" applyFill="1" applyBorder="1" applyAlignment="1">
      <alignment horizontal="center" vertical="center"/>
    </xf>
    <xf numFmtId="0" fontId="52" fillId="4" borderId="8" xfId="0" applyFont="1" applyFill="1" applyBorder="1" applyAlignment="1">
      <alignment horizontal="center" vertical="center"/>
    </xf>
    <xf numFmtId="0" fontId="1" fillId="4" borderId="8" xfId="0" quotePrefix="1" applyFont="1" applyFill="1" applyBorder="1" applyAlignment="1">
      <alignment horizontal="left" vertical="center"/>
    </xf>
  </cellXfs>
  <cellStyles count="4">
    <cellStyle name="Hypertextový odkaz" xfId="1" builtinId="8"/>
    <cellStyle name="normálne_USS TURNAJ 2009" xfId="2"/>
    <cellStyle name="Normální" xfId="0" builtinId="0"/>
    <cellStyle name="Normální 2" xfId="3"/>
  </cellStyles>
  <dxfs count="2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tats.hokej.sk/109.ph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P38"/>
  <sheetViews>
    <sheetView showGridLines="0" showRowColHeaders="0" zoomScale="115" zoomScaleNormal="115" workbookViewId="0">
      <selection activeCell="B2" sqref="B2"/>
    </sheetView>
  </sheetViews>
  <sheetFormatPr defaultColWidth="0" defaultRowHeight="12" zeroHeight="1" x14ac:dyDescent="0.2"/>
  <cols>
    <col min="1" max="2" width="2" style="1" customWidth="1"/>
    <col min="3" max="3" width="4.25" style="1" bestFit="1" customWidth="1"/>
    <col min="4" max="4" width="14.5" style="5" bestFit="1" customWidth="1"/>
    <col min="5" max="5" width="3.5" style="1" bestFit="1" customWidth="1"/>
    <col min="6" max="6" width="2.875" style="1" bestFit="1" customWidth="1"/>
    <col min="7" max="7" width="4.125" style="1" bestFit="1" customWidth="1"/>
    <col min="8" max="8" width="3.125" style="1" bestFit="1" customWidth="1"/>
    <col min="9" max="9" width="3.375" style="1" bestFit="1" customWidth="1"/>
    <col min="10" max="10" width="3.625" style="1" bestFit="1" customWidth="1"/>
    <col min="11" max="11" width="4.25" style="1" bestFit="1" customWidth="1"/>
    <col min="12" max="12" width="4.25" style="1" customWidth="1"/>
    <col min="13" max="13" width="2" style="1" customWidth="1"/>
    <col min="14" max="17" width="8" style="1" hidden="1" customWidth="1"/>
    <col min="18" max="16384" width="8" style="1" hidden="1"/>
  </cols>
  <sheetData>
    <row r="1" spans="1:13" x14ac:dyDescent="0.2">
      <c r="A1" s="203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12.75" thickBot="1" x14ac:dyDescent="0.25">
      <c r="A2" s="203"/>
      <c r="B2" s="13"/>
      <c r="C2" s="13"/>
      <c r="D2" s="14"/>
      <c r="E2" s="13"/>
      <c r="F2" s="13"/>
      <c r="G2" s="13"/>
      <c r="H2" s="13"/>
      <c r="I2" s="13"/>
      <c r="J2" s="13"/>
      <c r="K2" s="13"/>
      <c r="L2" s="13"/>
      <c r="M2" s="13"/>
    </row>
    <row r="3" spans="1:13" ht="48" customHeight="1" thickBot="1" x14ac:dyDescent="0.35">
      <c r="A3" s="203"/>
      <c r="B3" s="15"/>
      <c r="C3" s="204" t="s">
        <v>518</v>
      </c>
      <c r="D3" s="205"/>
      <c r="E3" s="205"/>
      <c r="F3" s="205"/>
      <c r="G3" s="205"/>
      <c r="H3" s="205"/>
      <c r="I3" s="205"/>
      <c r="J3" s="205"/>
      <c r="K3" s="205"/>
      <c r="L3" s="206"/>
      <c r="M3" s="12"/>
    </row>
    <row r="4" spans="1:13" ht="13.5" customHeight="1" x14ac:dyDescent="0.2">
      <c r="A4" s="203"/>
    </row>
    <row r="5" spans="1:13" ht="12.75" customHeight="1" x14ac:dyDescent="0.2">
      <c r="A5" s="203"/>
      <c r="C5" s="207" t="s">
        <v>181</v>
      </c>
      <c r="D5" s="207"/>
      <c r="E5" s="207"/>
      <c r="F5" s="207"/>
      <c r="G5" s="207"/>
      <c r="H5" s="207"/>
      <c r="I5" s="207"/>
      <c r="J5" s="207"/>
      <c r="K5" s="207"/>
      <c r="L5" s="207"/>
    </row>
    <row r="6" spans="1:13" s="3" customFormat="1" x14ac:dyDescent="0.2">
      <c r="A6" s="203"/>
      <c r="C6" s="2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  <c r="K6" s="3" t="s">
        <v>13</v>
      </c>
      <c r="L6" s="3" t="s">
        <v>309</v>
      </c>
    </row>
    <row r="7" spans="1:13" x14ac:dyDescent="0.2">
      <c r="A7" s="203"/>
      <c r="C7" s="2" t="s">
        <v>14</v>
      </c>
      <c r="D7" s="83" t="s">
        <v>307</v>
      </c>
      <c r="E7" s="4">
        <f t="shared" ref="E7:E12" si="0">SUM(F7:H7)</f>
        <v>5</v>
      </c>
      <c r="F7" s="87">
        <v>5</v>
      </c>
      <c r="G7" s="87">
        <v>0</v>
      </c>
      <c r="H7" s="87">
        <v>0</v>
      </c>
      <c r="I7" s="87">
        <f>1+3+4+6+7</f>
        <v>21</v>
      </c>
      <c r="J7" s="87">
        <f>1+2+4</f>
        <v>7</v>
      </c>
      <c r="K7" s="2">
        <f t="shared" ref="K7:K12" si="1">3*F7+1*G7</f>
        <v>15</v>
      </c>
      <c r="L7" s="39">
        <f t="shared" ref="L7:L12" si="2">+I7-J7</f>
        <v>14</v>
      </c>
      <c r="M7" s="68" t="s">
        <v>308</v>
      </c>
    </row>
    <row r="8" spans="1:13" x14ac:dyDescent="0.2">
      <c r="A8" s="203"/>
      <c r="C8" s="2" t="s">
        <v>15</v>
      </c>
      <c r="D8" s="83" t="s">
        <v>320</v>
      </c>
      <c r="E8" s="4">
        <f t="shared" si="0"/>
        <v>5</v>
      </c>
      <c r="F8" s="87">
        <v>3</v>
      </c>
      <c r="G8" s="87">
        <v>1</v>
      </c>
      <c r="H8" s="87">
        <v>1</v>
      </c>
      <c r="I8" s="87">
        <f>4+5+3+4+8</f>
        <v>24</v>
      </c>
      <c r="J8" s="87">
        <f>1+2+3+6</f>
        <v>12</v>
      </c>
      <c r="K8" s="2">
        <f t="shared" si="1"/>
        <v>10</v>
      </c>
      <c r="L8" s="39">
        <f t="shared" si="2"/>
        <v>12</v>
      </c>
      <c r="M8" s="68" t="s">
        <v>308</v>
      </c>
    </row>
    <row r="9" spans="1:13" x14ac:dyDescent="0.2">
      <c r="A9" s="203"/>
      <c r="C9" s="2" t="s">
        <v>16</v>
      </c>
      <c r="D9" s="83" t="s">
        <v>306</v>
      </c>
      <c r="E9" s="87">
        <f t="shared" si="0"/>
        <v>5</v>
      </c>
      <c r="F9" s="87">
        <v>2</v>
      </c>
      <c r="G9" s="87">
        <v>1</v>
      </c>
      <c r="H9" s="87">
        <v>2</v>
      </c>
      <c r="I9" s="87">
        <f>5+2+2+7+4</f>
        <v>20</v>
      </c>
      <c r="J9" s="87">
        <f>1+5+4+4</f>
        <v>14</v>
      </c>
      <c r="K9" s="88">
        <f t="shared" si="1"/>
        <v>7</v>
      </c>
      <c r="L9" s="89">
        <f t="shared" si="2"/>
        <v>6</v>
      </c>
      <c r="M9" s="68" t="s">
        <v>308</v>
      </c>
    </row>
    <row r="10" spans="1:13" x14ac:dyDescent="0.2">
      <c r="A10" s="203"/>
      <c r="C10" s="73" t="s">
        <v>17</v>
      </c>
      <c r="D10" s="85" t="s">
        <v>318</v>
      </c>
      <c r="E10" s="74">
        <f t="shared" si="0"/>
        <v>5</v>
      </c>
      <c r="F10" s="74">
        <v>1</v>
      </c>
      <c r="G10" s="74">
        <v>3</v>
      </c>
      <c r="H10" s="74">
        <v>1</v>
      </c>
      <c r="I10" s="74">
        <f>6+3+3+4</f>
        <v>16</v>
      </c>
      <c r="J10" s="74">
        <f>1+3+3+4</f>
        <v>11</v>
      </c>
      <c r="K10" s="73">
        <f t="shared" si="1"/>
        <v>6</v>
      </c>
      <c r="L10" s="75">
        <f t="shared" si="2"/>
        <v>5</v>
      </c>
      <c r="M10" s="68" t="s">
        <v>308</v>
      </c>
    </row>
    <row r="11" spans="1:13" x14ac:dyDescent="0.2">
      <c r="A11" s="203"/>
      <c r="C11" s="2" t="s">
        <v>18</v>
      </c>
      <c r="D11" s="83" t="s">
        <v>3</v>
      </c>
      <c r="E11" s="87">
        <f t="shared" si="0"/>
        <v>5</v>
      </c>
      <c r="F11" s="87">
        <v>1</v>
      </c>
      <c r="G11" s="87">
        <v>1</v>
      </c>
      <c r="H11" s="87">
        <v>3</v>
      </c>
      <c r="I11" s="87">
        <f>1+1+8+3</f>
        <v>13</v>
      </c>
      <c r="J11" s="87">
        <f>5+3+2+3+8</f>
        <v>21</v>
      </c>
      <c r="K11" s="88">
        <f t="shared" si="1"/>
        <v>4</v>
      </c>
      <c r="L11" s="89">
        <f t="shared" si="2"/>
        <v>-8</v>
      </c>
      <c r="M11" s="68" t="s">
        <v>308</v>
      </c>
    </row>
    <row r="12" spans="1:13" x14ac:dyDescent="0.2">
      <c r="A12" s="203"/>
      <c r="C12" s="2" t="s">
        <v>19</v>
      </c>
      <c r="D12" s="84" t="s">
        <v>319</v>
      </c>
      <c r="E12" s="87">
        <f t="shared" si="0"/>
        <v>5</v>
      </c>
      <c r="F12" s="4">
        <v>0</v>
      </c>
      <c r="G12" s="4">
        <v>0</v>
      </c>
      <c r="H12" s="4">
        <v>5</v>
      </c>
      <c r="I12" s="4">
        <f>1+2</f>
        <v>3</v>
      </c>
      <c r="J12" s="4">
        <f>4+6+8+7+7</f>
        <v>32</v>
      </c>
      <c r="K12" s="88">
        <f t="shared" si="1"/>
        <v>0</v>
      </c>
      <c r="L12" s="89">
        <f t="shared" si="2"/>
        <v>-29</v>
      </c>
      <c r="M12" s="68"/>
    </row>
    <row r="13" spans="1:13" x14ac:dyDescent="0.2">
      <c r="A13" s="203"/>
      <c r="C13" s="3"/>
      <c r="M13" s="68"/>
    </row>
    <row r="14" spans="1:13" ht="12.75" customHeight="1" x14ac:dyDescent="0.2">
      <c r="A14" s="203"/>
      <c r="C14" s="207" t="s">
        <v>182</v>
      </c>
      <c r="D14" s="207"/>
      <c r="E14" s="207"/>
      <c r="F14" s="207"/>
      <c r="G14" s="207"/>
      <c r="H14" s="207"/>
      <c r="I14" s="207"/>
      <c r="J14" s="207"/>
      <c r="K14" s="207"/>
      <c r="L14" s="207"/>
      <c r="M14" s="68"/>
    </row>
    <row r="15" spans="1:13" s="3" customFormat="1" x14ac:dyDescent="0.2">
      <c r="A15" s="203"/>
      <c r="C15" s="2" t="s">
        <v>5</v>
      </c>
      <c r="D15" s="3" t="s">
        <v>6</v>
      </c>
      <c r="E15" s="3" t="s">
        <v>7</v>
      </c>
      <c r="F15" s="3" t="s">
        <v>8</v>
      </c>
      <c r="G15" s="3" t="s">
        <v>9</v>
      </c>
      <c r="H15" s="3" t="s">
        <v>10</v>
      </c>
      <c r="I15" s="3" t="s">
        <v>11</v>
      </c>
      <c r="J15" s="3" t="s">
        <v>12</v>
      </c>
      <c r="K15" s="3" t="s">
        <v>13</v>
      </c>
      <c r="L15" s="3" t="s">
        <v>309</v>
      </c>
      <c r="M15" s="69"/>
    </row>
    <row r="16" spans="1:13" x14ac:dyDescent="0.2">
      <c r="A16" s="203"/>
      <c r="C16" s="2" t="s">
        <v>14</v>
      </c>
      <c r="D16" s="82" t="s">
        <v>2</v>
      </c>
      <c r="E16" s="4">
        <f t="shared" ref="E16:E21" si="3">SUM(F16:H16)</f>
        <v>5</v>
      </c>
      <c r="F16" s="87">
        <v>3</v>
      </c>
      <c r="G16" s="87">
        <v>2</v>
      </c>
      <c r="H16" s="87">
        <v>0</v>
      </c>
      <c r="I16" s="87">
        <f>2+6+2+3+11</f>
        <v>24</v>
      </c>
      <c r="J16" s="87">
        <f>1+2+2+3</f>
        <v>8</v>
      </c>
      <c r="K16" s="88">
        <f t="shared" ref="K16:K21" si="4">3*F16+1*G16</f>
        <v>11</v>
      </c>
      <c r="L16" s="89">
        <f t="shared" ref="L16:L21" si="5">+I16-J16</f>
        <v>16</v>
      </c>
      <c r="M16" s="68"/>
    </row>
    <row r="17" spans="1:16" x14ac:dyDescent="0.2">
      <c r="A17" s="203"/>
      <c r="C17" s="2" t="s">
        <v>15</v>
      </c>
      <c r="D17" s="82" t="s">
        <v>1</v>
      </c>
      <c r="E17" s="87">
        <f t="shared" si="3"/>
        <v>5</v>
      </c>
      <c r="F17" s="87">
        <v>3</v>
      </c>
      <c r="G17" s="87">
        <v>1</v>
      </c>
      <c r="H17" s="87">
        <v>1</v>
      </c>
      <c r="I17" s="87">
        <f>5+11+7+3</f>
        <v>26</v>
      </c>
      <c r="J17" s="87">
        <f>1+1+3+6</f>
        <v>11</v>
      </c>
      <c r="K17" s="88">
        <f t="shared" si="4"/>
        <v>10</v>
      </c>
      <c r="L17" s="89">
        <f t="shared" si="5"/>
        <v>15</v>
      </c>
      <c r="M17" s="68" t="s">
        <v>585</v>
      </c>
    </row>
    <row r="18" spans="1:16" x14ac:dyDescent="0.2">
      <c r="A18" s="203"/>
      <c r="C18" s="2" t="s">
        <v>16</v>
      </c>
      <c r="D18" s="82" t="s">
        <v>317</v>
      </c>
      <c r="E18" s="87">
        <f t="shared" si="3"/>
        <v>5</v>
      </c>
      <c r="F18" s="87">
        <v>3</v>
      </c>
      <c r="G18" s="87">
        <v>1</v>
      </c>
      <c r="H18" s="87">
        <v>1</v>
      </c>
      <c r="I18" s="87">
        <f>1+3+2+6+4</f>
        <v>16</v>
      </c>
      <c r="J18" s="87">
        <f>5+2+2</f>
        <v>9</v>
      </c>
      <c r="K18" s="88">
        <f t="shared" si="4"/>
        <v>10</v>
      </c>
      <c r="L18" s="89">
        <f t="shared" si="5"/>
        <v>7</v>
      </c>
      <c r="M18" s="68" t="s">
        <v>585</v>
      </c>
    </row>
    <row r="19" spans="1:16" x14ac:dyDescent="0.2">
      <c r="A19" s="203"/>
      <c r="C19" s="73" t="s">
        <v>17</v>
      </c>
      <c r="D19" s="81" t="s">
        <v>0</v>
      </c>
      <c r="E19" s="74">
        <f t="shared" si="3"/>
        <v>5</v>
      </c>
      <c r="F19" s="74">
        <v>3</v>
      </c>
      <c r="G19" s="74">
        <v>0</v>
      </c>
      <c r="H19" s="74">
        <v>2</v>
      </c>
      <c r="I19" s="74">
        <f>1+2+10+9+6</f>
        <v>28</v>
      </c>
      <c r="J19" s="74">
        <f>2+3+1+2</f>
        <v>8</v>
      </c>
      <c r="K19" s="73">
        <f t="shared" si="4"/>
        <v>9</v>
      </c>
      <c r="L19" s="75">
        <f t="shared" si="5"/>
        <v>20</v>
      </c>
      <c r="M19" s="70"/>
    </row>
    <row r="20" spans="1:16" x14ac:dyDescent="0.2">
      <c r="A20" s="203"/>
      <c r="C20" s="2" t="s">
        <v>18</v>
      </c>
      <c r="D20" s="80" t="s">
        <v>4</v>
      </c>
      <c r="E20" s="4">
        <f t="shared" si="3"/>
        <v>5</v>
      </c>
      <c r="F20" s="4">
        <v>1</v>
      </c>
      <c r="G20" s="4">
        <v>0</v>
      </c>
      <c r="H20" s="4">
        <v>4</v>
      </c>
      <c r="I20" s="4">
        <f>5+2+1+2</f>
        <v>10</v>
      </c>
      <c r="J20" s="4">
        <f>3+6+7+9+4</f>
        <v>29</v>
      </c>
      <c r="K20" s="2">
        <f t="shared" si="4"/>
        <v>3</v>
      </c>
      <c r="L20" s="39">
        <f t="shared" si="5"/>
        <v>-19</v>
      </c>
    </row>
    <row r="21" spans="1:16" x14ac:dyDescent="0.2">
      <c r="A21" s="203"/>
      <c r="C21" s="2" t="s">
        <v>19</v>
      </c>
      <c r="D21" s="82" t="s">
        <v>305</v>
      </c>
      <c r="E21" s="87">
        <f t="shared" si="3"/>
        <v>5</v>
      </c>
      <c r="F21" s="87">
        <v>0</v>
      </c>
      <c r="G21" s="87">
        <v>0</v>
      </c>
      <c r="H21" s="87">
        <v>5</v>
      </c>
      <c r="I21" s="87">
        <f>3+1</f>
        <v>4</v>
      </c>
      <c r="J21" s="87">
        <f>5+11+10+6+11</f>
        <v>43</v>
      </c>
      <c r="K21" s="88">
        <f t="shared" si="4"/>
        <v>0</v>
      </c>
      <c r="L21" s="89">
        <f t="shared" si="5"/>
        <v>-39</v>
      </c>
      <c r="O21" s="6"/>
      <c r="P21" s="7"/>
    </row>
    <row r="22" spans="1:16" x14ac:dyDescent="0.2">
      <c r="A22" s="203"/>
      <c r="C22" s="209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O22" s="6"/>
      <c r="P22" s="7"/>
    </row>
    <row r="23" spans="1:16" x14ac:dyDescent="0.2">
      <c r="A23" s="203"/>
      <c r="C23" s="76" t="s">
        <v>585</v>
      </c>
      <c r="D23" s="77" t="s">
        <v>586</v>
      </c>
      <c r="E23" s="78"/>
      <c r="F23" s="78"/>
      <c r="G23" s="78"/>
      <c r="H23" s="78"/>
      <c r="I23" s="78"/>
      <c r="J23" s="78"/>
      <c r="K23" s="78"/>
      <c r="L23" s="78"/>
      <c r="O23" s="6"/>
      <c r="P23" s="7"/>
    </row>
    <row r="24" spans="1:16" s="9" customFormat="1" x14ac:dyDescent="0.2">
      <c r="A24" s="203"/>
      <c r="C24" s="1" t="s">
        <v>7</v>
      </c>
      <c r="D24" s="208" t="s">
        <v>20</v>
      </c>
      <c r="E24" s="208"/>
      <c r="F24" s="208"/>
      <c r="G24" s="208"/>
      <c r="H24" s="208"/>
      <c r="I24" s="208"/>
      <c r="J24" s="208"/>
      <c r="K24" s="208"/>
      <c r="L24" s="1"/>
      <c r="O24" s="10"/>
      <c r="P24" s="11"/>
    </row>
    <row r="25" spans="1:16" s="9" customFormat="1" x14ac:dyDescent="0.2">
      <c r="A25" s="203"/>
      <c r="C25" s="8" t="s">
        <v>8</v>
      </c>
      <c r="D25" s="208" t="s">
        <v>21</v>
      </c>
      <c r="E25" s="208"/>
      <c r="F25" s="208"/>
      <c r="G25" s="208"/>
      <c r="H25" s="208"/>
      <c r="I25" s="208"/>
      <c r="J25" s="208"/>
      <c r="K25" s="208"/>
      <c r="L25" s="38"/>
      <c r="O25" s="10"/>
      <c r="P25" s="11"/>
    </row>
    <row r="26" spans="1:16" s="9" customFormat="1" x14ac:dyDescent="0.2">
      <c r="A26" s="203"/>
      <c r="C26" s="8" t="s">
        <v>9</v>
      </c>
      <c r="D26" s="208" t="s">
        <v>22</v>
      </c>
      <c r="E26" s="208"/>
      <c r="F26" s="208"/>
      <c r="G26" s="208"/>
      <c r="H26" s="208"/>
      <c r="I26" s="208"/>
      <c r="J26" s="208"/>
      <c r="K26" s="208"/>
      <c r="L26" s="38"/>
      <c r="O26" s="10"/>
      <c r="P26" s="11"/>
    </row>
    <row r="27" spans="1:16" s="9" customFormat="1" x14ac:dyDescent="0.2">
      <c r="A27" s="203"/>
      <c r="C27" s="8" t="s">
        <v>10</v>
      </c>
      <c r="D27" s="208" t="s">
        <v>23</v>
      </c>
      <c r="E27" s="208"/>
      <c r="F27" s="208"/>
      <c r="G27" s="208"/>
      <c r="H27" s="208"/>
      <c r="I27" s="208"/>
      <c r="J27" s="208"/>
      <c r="K27" s="208"/>
      <c r="L27" s="38"/>
    </row>
    <row r="28" spans="1:16" s="9" customFormat="1" x14ac:dyDescent="0.2">
      <c r="A28" s="203"/>
      <c r="C28" s="8" t="s">
        <v>11</v>
      </c>
      <c r="D28" s="208" t="s">
        <v>24</v>
      </c>
      <c r="E28" s="208"/>
      <c r="F28" s="208"/>
      <c r="G28" s="208"/>
      <c r="H28" s="208"/>
      <c r="I28" s="208"/>
      <c r="J28" s="208"/>
      <c r="K28" s="208"/>
      <c r="L28" s="38"/>
    </row>
    <row r="29" spans="1:16" s="9" customFormat="1" x14ac:dyDescent="0.2">
      <c r="A29" s="203"/>
      <c r="C29" s="8" t="s">
        <v>12</v>
      </c>
      <c r="D29" s="208" t="s">
        <v>25</v>
      </c>
      <c r="E29" s="208"/>
      <c r="F29" s="208"/>
      <c r="G29" s="208"/>
      <c r="H29" s="208"/>
      <c r="I29" s="208"/>
      <c r="J29" s="208"/>
      <c r="K29" s="208"/>
      <c r="L29" s="38"/>
    </row>
    <row r="30" spans="1:16" s="9" customFormat="1" x14ac:dyDescent="0.2">
      <c r="A30" s="203"/>
      <c r="C30" s="8" t="s">
        <v>13</v>
      </c>
      <c r="D30" s="208" t="s">
        <v>26</v>
      </c>
      <c r="E30" s="208"/>
      <c r="F30" s="208"/>
      <c r="G30" s="208"/>
      <c r="H30" s="208"/>
      <c r="I30" s="208"/>
      <c r="J30" s="208"/>
      <c r="K30" s="208"/>
      <c r="L30" s="38"/>
    </row>
    <row r="31" spans="1:16" s="9" customFormat="1" x14ac:dyDescent="0.2">
      <c r="A31" s="203"/>
    </row>
    <row r="32" spans="1:16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</sheetData>
  <sortState ref="D16:L21">
    <sortCondition descending="1" ref="K16:K21"/>
    <sortCondition descending="1" ref="L16:L21"/>
    <sortCondition descending="1" ref="I16:I21"/>
    <sortCondition ref="J16:J21"/>
  </sortState>
  <mergeCells count="13">
    <mergeCell ref="A1:M1"/>
    <mergeCell ref="A2:A31"/>
    <mergeCell ref="C3:L3"/>
    <mergeCell ref="C5:L5"/>
    <mergeCell ref="C14:L14"/>
    <mergeCell ref="D30:K30"/>
    <mergeCell ref="D24:K24"/>
    <mergeCell ref="C22:M22"/>
    <mergeCell ref="D25:K25"/>
    <mergeCell ref="D26:K26"/>
    <mergeCell ref="D27:K27"/>
    <mergeCell ref="D28:K28"/>
    <mergeCell ref="D29:K29"/>
  </mergeCells>
  <phoneticPr fontId="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V162"/>
  <sheetViews>
    <sheetView showGridLines="0" showRowColHeader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0" defaultRowHeight="11.25" x14ac:dyDescent="0.15"/>
  <cols>
    <col min="1" max="2" width="2" style="22" customWidth="1"/>
    <col min="3" max="3" width="3.625" style="25" bestFit="1" customWidth="1"/>
    <col min="4" max="4" width="3" style="22" bestFit="1" customWidth="1"/>
    <col min="5" max="5" width="18.25" style="22" bestFit="1" customWidth="1"/>
    <col min="6" max="6" width="5.25" style="22" bestFit="1" customWidth="1"/>
    <col min="7" max="7" width="2.875" style="22" bestFit="1" customWidth="1"/>
    <col min="8" max="9" width="2.375" style="22" bestFit="1" customWidth="1"/>
    <col min="10" max="10" width="3.75" style="22" bestFit="1" customWidth="1"/>
    <col min="11" max="11" width="3.625" style="22" customWidth="1"/>
    <col min="12" max="12" width="2.875" style="22" bestFit="1" customWidth="1"/>
    <col min="13" max="13" width="3" style="22" bestFit="1" customWidth="1"/>
    <col min="14" max="14" width="15.75" style="22" bestFit="1" customWidth="1"/>
    <col min="15" max="15" width="5.25" style="22" bestFit="1" customWidth="1"/>
    <col min="16" max="16" width="2.625" style="22" bestFit="1" customWidth="1"/>
    <col min="17" max="17" width="3.625" style="22" customWidth="1"/>
    <col min="18" max="18" width="3.625" style="22" bestFit="1" customWidth="1"/>
    <col min="19" max="19" width="3" style="22" bestFit="1" customWidth="1"/>
    <col min="20" max="20" width="18.25" style="22" bestFit="1" customWidth="1"/>
    <col min="21" max="21" width="5.25" style="22" bestFit="1" customWidth="1"/>
    <col min="22" max="22" width="2.625" style="22" bestFit="1" customWidth="1"/>
    <col min="23" max="16384" width="8" style="22" hidden="1"/>
  </cols>
  <sheetData>
    <row r="1" spans="1:22" x14ac:dyDescent="0.15">
      <c r="A1" s="20"/>
      <c r="B1" s="20"/>
      <c r="C1" s="21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x14ac:dyDescent="0.15">
      <c r="A2" s="20"/>
      <c r="B2" s="23"/>
      <c r="C2" s="24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22" ht="39.950000000000003" customHeight="1" x14ac:dyDescent="0.25">
      <c r="A3" s="20"/>
      <c r="B3" s="23"/>
      <c r="C3" s="211" t="s">
        <v>183</v>
      </c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</row>
    <row r="4" spans="1:22" x14ac:dyDescent="0.15">
      <c r="A4" s="20"/>
    </row>
    <row r="5" spans="1:22" ht="15" x14ac:dyDescent="0.2">
      <c r="A5" s="20"/>
      <c r="C5" s="213" t="s">
        <v>28</v>
      </c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</row>
    <row r="6" spans="1:22" ht="15" x14ac:dyDescent="0.2">
      <c r="A6" s="20"/>
      <c r="C6" s="213" t="s">
        <v>29</v>
      </c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</row>
    <row r="7" spans="1:22" x14ac:dyDescent="0.15">
      <c r="A7" s="20"/>
      <c r="C7" s="22"/>
    </row>
    <row r="8" spans="1:22" ht="12.75" x14ac:dyDescent="0.2">
      <c r="A8" s="20"/>
      <c r="C8" s="214" t="s">
        <v>29</v>
      </c>
      <c r="D8" s="214"/>
      <c r="E8" s="214"/>
      <c r="F8" s="214"/>
      <c r="G8" s="214"/>
      <c r="H8" s="214"/>
      <c r="I8" s="214"/>
      <c r="J8" s="214"/>
      <c r="K8" s="26"/>
      <c r="L8" s="215" t="s">
        <v>292</v>
      </c>
      <c r="M8" s="215"/>
      <c r="N8" s="215"/>
      <c r="O8" s="215"/>
      <c r="P8" s="215"/>
      <c r="Q8" s="26"/>
      <c r="R8" s="215" t="s">
        <v>293</v>
      </c>
      <c r="S8" s="215"/>
      <c r="T8" s="215"/>
      <c r="U8" s="215"/>
      <c r="V8" s="215"/>
    </row>
    <row r="9" spans="1:22" ht="12.75" x14ac:dyDescent="0.2">
      <c r="A9" s="20"/>
      <c r="C9" s="16"/>
      <c r="D9" s="27" t="s">
        <v>30</v>
      </c>
      <c r="E9" s="27" t="s">
        <v>31</v>
      </c>
      <c r="F9" s="27" t="s">
        <v>6</v>
      </c>
      <c r="G9" s="28" t="s">
        <v>7</v>
      </c>
      <c r="H9" s="27" t="s">
        <v>32</v>
      </c>
      <c r="I9" s="27" t="s">
        <v>33</v>
      </c>
      <c r="J9" s="29" t="s">
        <v>13</v>
      </c>
      <c r="K9" s="27"/>
      <c r="L9" s="16"/>
      <c r="M9" s="27" t="s">
        <v>30</v>
      </c>
      <c r="N9" s="27" t="s">
        <v>31</v>
      </c>
      <c r="O9" s="27" t="s">
        <v>6</v>
      </c>
      <c r="P9" s="29" t="s">
        <v>32</v>
      </c>
      <c r="Q9" s="27"/>
      <c r="R9" s="16"/>
      <c r="S9" s="27" t="s">
        <v>30</v>
      </c>
      <c r="T9" s="27" t="s">
        <v>31</v>
      </c>
      <c r="U9" s="27" t="s">
        <v>6</v>
      </c>
      <c r="V9" s="29" t="s">
        <v>33</v>
      </c>
    </row>
    <row r="10" spans="1:22" ht="12.75" x14ac:dyDescent="0.2">
      <c r="A10" s="20"/>
      <c r="C10" s="17" t="s">
        <v>14</v>
      </c>
      <c r="D10" s="17">
        <v>15</v>
      </c>
      <c r="E10" s="26" t="s">
        <v>36</v>
      </c>
      <c r="F10" s="17" t="s">
        <v>37</v>
      </c>
      <c r="G10" s="18">
        <v>8</v>
      </c>
      <c r="H10" s="17">
        <v>16</v>
      </c>
      <c r="I10" s="17">
        <v>17</v>
      </c>
      <c r="J10" s="19">
        <v>33</v>
      </c>
      <c r="K10" s="26"/>
      <c r="L10" s="17" t="s">
        <v>14</v>
      </c>
      <c r="M10" s="17">
        <v>15</v>
      </c>
      <c r="N10" s="26" t="s">
        <v>36</v>
      </c>
      <c r="O10" s="17" t="s">
        <v>37</v>
      </c>
      <c r="P10" s="19">
        <v>16</v>
      </c>
      <c r="Q10" s="26"/>
      <c r="R10" s="17" t="s">
        <v>14</v>
      </c>
      <c r="S10" s="17">
        <v>18</v>
      </c>
      <c r="T10" s="26" t="s">
        <v>38</v>
      </c>
      <c r="U10" s="17" t="s">
        <v>37</v>
      </c>
      <c r="V10" s="19">
        <v>20</v>
      </c>
    </row>
    <row r="11" spans="1:22" ht="12.75" x14ac:dyDescent="0.2">
      <c r="A11" s="20"/>
      <c r="C11" s="17" t="s">
        <v>15</v>
      </c>
      <c r="D11" s="17">
        <v>18</v>
      </c>
      <c r="E11" s="26" t="s">
        <v>38</v>
      </c>
      <c r="F11" s="17" t="s">
        <v>37</v>
      </c>
      <c r="G11" s="18">
        <v>8</v>
      </c>
      <c r="H11" s="17">
        <v>7</v>
      </c>
      <c r="I11" s="17">
        <v>20</v>
      </c>
      <c r="J11" s="19">
        <v>27</v>
      </c>
      <c r="K11" s="26"/>
      <c r="L11" s="17" t="s">
        <v>15</v>
      </c>
      <c r="M11" s="17">
        <v>7</v>
      </c>
      <c r="N11" s="26" t="s">
        <v>173</v>
      </c>
      <c r="O11" s="17" t="s">
        <v>37</v>
      </c>
      <c r="P11" s="19">
        <v>14</v>
      </c>
      <c r="Q11" s="26"/>
      <c r="R11" s="17" t="s">
        <v>15</v>
      </c>
      <c r="S11" s="17">
        <v>15</v>
      </c>
      <c r="T11" s="26" t="s">
        <v>36</v>
      </c>
      <c r="U11" s="17" t="s">
        <v>37</v>
      </c>
      <c r="V11" s="19">
        <v>17</v>
      </c>
    </row>
    <row r="12" spans="1:22" ht="12.75" x14ac:dyDescent="0.2">
      <c r="A12" s="20"/>
      <c r="C12" s="17" t="s">
        <v>16</v>
      </c>
      <c r="D12" s="17">
        <v>7</v>
      </c>
      <c r="E12" s="26" t="s">
        <v>173</v>
      </c>
      <c r="F12" s="17" t="s">
        <v>37</v>
      </c>
      <c r="G12" s="18">
        <v>8</v>
      </c>
      <c r="H12" s="17">
        <v>14</v>
      </c>
      <c r="I12" s="17">
        <v>12</v>
      </c>
      <c r="J12" s="19">
        <v>26</v>
      </c>
      <c r="K12" s="26"/>
      <c r="L12" s="17" t="s">
        <v>16</v>
      </c>
      <c r="M12" s="17">
        <v>12</v>
      </c>
      <c r="N12" s="26" t="s">
        <v>34</v>
      </c>
      <c r="O12" s="17" t="s">
        <v>35</v>
      </c>
      <c r="P12" s="19">
        <v>13</v>
      </c>
      <c r="Q12" s="26"/>
      <c r="R12" s="17" t="s">
        <v>16</v>
      </c>
      <c r="S12" s="17">
        <v>12</v>
      </c>
      <c r="T12" s="26" t="s">
        <v>34</v>
      </c>
      <c r="U12" s="17" t="s">
        <v>35</v>
      </c>
      <c r="V12" s="19">
        <v>12</v>
      </c>
    </row>
    <row r="13" spans="1:22" ht="12.75" x14ac:dyDescent="0.2">
      <c r="A13" s="20"/>
      <c r="C13" s="17" t="s">
        <v>17</v>
      </c>
      <c r="D13" s="17">
        <v>12</v>
      </c>
      <c r="E13" s="26" t="s">
        <v>34</v>
      </c>
      <c r="F13" s="17" t="s">
        <v>35</v>
      </c>
      <c r="G13" s="18">
        <v>6</v>
      </c>
      <c r="H13" s="17">
        <v>13</v>
      </c>
      <c r="I13" s="17">
        <v>12</v>
      </c>
      <c r="J13" s="19">
        <v>25</v>
      </c>
      <c r="K13" s="26"/>
      <c r="L13" s="17" t="s">
        <v>17</v>
      </c>
      <c r="M13" s="17">
        <v>18</v>
      </c>
      <c r="N13" s="26" t="s">
        <v>44</v>
      </c>
      <c r="O13" s="17" t="s">
        <v>45</v>
      </c>
      <c r="P13" s="19">
        <v>10</v>
      </c>
      <c r="Q13" s="26"/>
      <c r="R13" s="17" t="s">
        <v>17</v>
      </c>
      <c r="S13" s="17">
        <v>7</v>
      </c>
      <c r="T13" s="26" t="s">
        <v>173</v>
      </c>
      <c r="U13" s="17" t="s">
        <v>37</v>
      </c>
      <c r="V13" s="19">
        <v>12</v>
      </c>
    </row>
    <row r="14" spans="1:22" ht="12.75" x14ac:dyDescent="0.2">
      <c r="A14" s="20"/>
      <c r="C14" s="17" t="s">
        <v>18</v>
      </c>
      <c r="D14" s="17">
        <v>4</v>
      </c>
      <c r="E14" s="26" t="s">
        <v>40</v>
      </c>
      <c r="F14" s="17" t="s">
        <v>35</v>
      </c>
      <c r="G14" s="18">
        <v>6</v>
      </c>
      <c r="H14" s="17">
        <v>6</v>
      </c>
      <c r="I14" s="17">
        <v>9</v>
      </c>
      <c r="J14" s="19">
        <v>15</v>
      </c>
      <c r="K14" s="26"/>
      <c r="L14" s="17" t="s">
        <v>18</v>
      </c>
      <c r="M14" s="17">
        <v>8</v>
      </c>
      <c r="N14" s="26" t="s">
        <v>56</v>
      </c>
      <c r="O14" s="17" t="s">
        <v>57</v>
      </c>
      <c r="P14" s="19">
        <v>7</v>
      </c>
      <c r="Q14" s="26"/>
      <c r="R14" s="17" t="s">
        <v>18</v>
      </c>
      <c r="S14" s="17">
        <v>4</v>
      </c>
      <c r="T14" s="26" t="s">
        <v>40</v>
      </c>
      <c r="U14" s="17" t="s">
        <v>35</v>
      </c>
      <c r="V14" s="19">
        <v>9</v>
      </c>
    </row>
    <row r="15" spans="1:22" ht="12.75" x14ac:dyDescent="0.2">
      <c r="A15" s="20"/>
      <c r="C15" s="17" t="s">
        <v>19</v>
      </c>
      <c r="D15" s="17">
        <v>5</v>
      </c>
      <c r="E15" s="26" t="s">
        <v>157</v>
      </c>
      <c r="F15" s="17" t="s">
        <v>57</v>
      </c>
      <c r="G15" s="18">
        <v>8</v>
      </c>
      <c r="H15" s="17">
        <v>6</v>
      </c>
      <c r="I15" s="17">
        <v>7</v>
      </c>
      <c r="J15" s="19">
        <v>13</v>
      </c>
      <c r="K15" s="26"/>
      <c r="L15" s="17" t="s">
        <v>19</v>
      </c>
      <c r="M15" s="17">
        <v>18</v>
      </c>
      <c r="N15" s="26" t="s">
        <v>38</v>
      </c>
      <c r="O15" s="17" t="s">
        <v>37</v>
      </c>
      <c r="P15" s="19">
        <v>7</v>
      </c>
      <c r="Q15" s="26"/>
      <c r="R15" s="17" t="s">
        <v>19</v>
      </c>
      <c r="S15" s="17">
        <v>7</v>
      </c>
      <c r="T15" s="26" t="s">
        <v>41</v>
      </c>
      <c r="U15" s="17" t="s">
        <v>42</v>
      </c>
      <c r="V15" s="19">
        <v>8</v>
      </c>
    </row>
    <row r="16" spans="1:22" ht="12.75" x14ac:dyDescent="0.2">
      <c r="A16" s="20"/>
      <c r="C16" s="17" t="s">
        <v>43</v>
      </c>
      <c r="D16" s="17">
        <v>10</v>
      </c>
      <c r="E16" s="26" t="s">
        <v>97</v>
      </c>
      <c r="F16" s="17" t="s">
        <v>57</v>
      </c>
      <c r="G16" s="18">
        <v>8</v>
      </c>
      <c r="H16" s="17">
        <v>6</v>
      </c>
      <c r="I16" s="17">
        <v>7</v>
      </c>
      <c r="J16" s="19">
        <v>13</v>
      </c>
      <c r="K16" s="26"/>
      <c r="L16" s="17" t="s">
        <v>43</v>
      </c>
      <c r="M16" s="17">
        <v>20</v>
      </c>
      <c r="N16" s="26" t="s">
        <v>59</v>
      </c>
      <c r="O16" s="17" t="s">
        <v>42</v>
      </c>
      <c r="P16" s="19">
        <v>6</v>
      </c>
      <c r="Q16" s="26"/>
      <c r="R16" s="17" t="s">
        <v>43</v>
      </c>
      <c r="S16" s="17">
        <v>5</v>
      </c>
      <c r="T16" s="26" t="s">
        <v>157</v>
      </c>
      <c r="U16" s="17" t="s">
        <v>57</v>
      </c>
      <c r="V16" s="19">
        <v>7</v>
      </c>
    </row>
    <row r="17" spans="1:22" ht="12.75" x14ac:dyDescent="0.2">
      <c r="A17" s="20"/>
      <c r="C17" s="17" t="s">
        <v>46</v>
      </c>
      <c r="D17" s="17">
        <v>15</v>
      </c>
      <c r="E17" s="26" t="s">
        <v>88</v>
      </c>
      <c r="F17" s="17" t="s">
        <v>35</v>
      </c>
      <c r="G17" s="18">
        <v>6</v>
      </c>
      <c r="H17" s="17">
        <v>6</v>
      </c>
      <c r="I17" s="17">
        <v>7</v>
      </c>
      <c r="J17" s="19">
        <v>13</v>
      </c>
      <c r="K17" s="26"/>
      <c r="L17" s="17" t="s">
        <v>46</v>
      </c>
      <c r="M17" s="17">
        <v>5</v>
      </c>
      <c r="N17" s="26" t="s">
        <v>157</v>
      </c>
      <c r="O17" s="17" t="s">
        <v>57</v>
      </c>
      <c r="P17" s="19">
        <v>6</v>
      </c>
      <c r="Q17" s="26"/>
      <c r="R17" s="17" t="s">
        <v>46</v>
      </c>
      <c r="S17" s="17">
        <v>10</v>
      </c>
      <c r="T17" s="26" t="s">
        <v>97</v>
      </c>
      <c r="U17" s="17" t="s">
        <v>57</v>
      </c>
      <c r="V17" s="19">
        <v>7</v>
      </c>
    </row>
    <row r="18" spans="1:22" ht="12.75" x14ac:dyDescent="0.2">
      <c r="A18" s="20"/>
      <c r="C18" s="17" t="s">
        <v>48</v>
      </c>
      <c r="D18" s="17">
        <v>8</v>
      </c>
      <c r="E18" s="26" t="s">
        <v>56</v>
      </c>
      <c r="F18" s="17" t="s">
        <v>57</v>
      </c>
      <c r="G18" s="18">
        <v>8</v>
      </c>
      <c r="H18" s="17">
        <v>7</v>
      </c>
      <c r="I18" s="17">
        <v>5</v>
      </c>
      <c r="J18" s="19">
        <v>12</v>
      </c>
      <c r="K18" s="26"/>
      <c r="L18" s="17" t="s">
        <v>48</v>
      </c>
      <c r="M18" s="17">
        <v>10</v>
      </c>
      <c r="N18" s="26" t="s">
        <v>97</v>
      </c>
      <c r="O18" s="17" t="s">
        <v>57</v>
      </c>
      <c r="P18" s="19">
        <v>6</v>
      </c>
      <c r="Q18" s="26"/>
      <c r="R18" s="17" t="s">
        <v>48</v>
      </c>
      <c r="S18" s="17">
        <v>5</v>
      </c>
      <c r="T18" s="26" t="s">
        <v>188</v>
      </c>
      <c r="U18" s="17" t="s">
        <v>35</v>
      </c>
      <c r="V18" s="19">
        <v>7</v>
      </c>
    </row>
    <row r="19" spans="1:22" ht="12.75" x14ac:dyDescent="0.2">
      <c r="A19" s="20"/>
      <c r="C19" s="17" t="s">
        <v>51</v>
      </c>
      <c r="D19" s="17">
        <v>7</v>
      </c>
      <c r="E19" s="26" t="s">
        <v>41</v>
      </c>
      <c r="F19" s="17" t="s">
        <v>42</v>
      </c>
      <c r="G19" s="18">
        <v>8</v>
      </c>
      <c r="H19" s="17">
        <v>4</v>
      </c>
      <c r="I19" s="17">
        <v>8</v>
      </c>
      <c r="J19" s="19">
        <v>12</v>
      </c>
      <c r="K19" s="26"/>
      <c r="L19" s="17" t="s">
        <v>51</v>
      </c>
      <c r="M19" s="17">
        <v>7</v>
      </c>
      <c r="N19" s="26" t="s">
        <v>70</v>
      </c>
      <c r="O19" s="17" t="s">
        <v>45</v>
      </c>
      <c r="P19" s="19">
        <v>6</v>
      </c>
      <c r="Q19" s="26"/>
      <c r="R19" s="17" t="s">
        <v>51</v>
      </c>
      <c r="S19" s="17">
        <v>15</v>
      </c>
      <c r="T19" s="26" t="s">
        <v>88</v>
      </c>
      <c r="U19" s="17" t="s">
        <v>35</v>
      </c>
      <c r="V19" s="19">
        <v>7</v>
      </c>
    </row>
    <row r="20" spans="1:22" ht="12.75" x14ac:dyDescent="0.2">
      <c r="A20" s="20"/>
      <c r="C20" s="17" t="s">
        <v>53</v>
      </c>
      <c r="D20" s="17">
        <v>18</v>
      </c>
      <c r="E20" s="26" t="s">
        <v>44</v>
      </c>
      <c r="F20" s="17" t="s">
        <v>45</v>
      </c>
      <c r="G20" s="18">
        <v>6</v>
      </c>
      <c r="H20" s="17">
        <v>10</v>
      </c>
      <c r="I20" s="17">
        <v>1</v>
      </c>
      <c r="J20" s="19">
        <v>11</v>
      </c>
      <c r="K20" s="26"/>
      <c r="L20" s="17" t="s">
        <v>53</v>
      </c>
      <c r="M20" s="17">
        <v>15</v>
      </c>
      <c r="N20" s="26" t="s">
        <v>88</v>
      </c>
      <c r="O20" s="17" t="s">
        <v>35</v>
      </c>
      <c r="P20" s="19">
        <v>6</v>
      </c>
      <c r="Q20" s="26"/>
      <c r="R20" s="17" t="s">
        <v>53</v>
      </c>
      <c r="S20" s="17">
        <v>10</v>
      </c>
      <c r="T20" s="26" t="s">
        <v>61</v>
      </c>
      <c r="U20" s="17" t="s">
        <v>62</v>
      </c>
      <c r="V20" s="19">
        <v>7</v>
      </c>
    </row>
    <row r="21" spans="1:22" ht="12.75" x14ac:dyDescent="0.2">
      <c r="A21" s="20"/>
      <c r="C21" s="17" t="s">
        <v>55</v>
      </c>
      <c r="D21" s="17">
        <v>20</v>
      </c>
      <c r="E21" s="26" t="s">
        <v>59</v>
      </c>
      <c r="F21" s="17" t="s">
        <v>42</v>
      </c>
      <c r="G21" s="18">
        <v>8</v>
      </c>
      <c r="H21" s="17">
        <v>6</v>
      </c>
      <c r="I21" s="17">
        <v>5</v>
      </c>
      <c r="J21" s="19">
        <v>11</v>
      </c>
      <c r="K21" s="26"/>
      <c r="L21" s="17" t="s">
        <v>55</v>
      </c>
      <c r="M21" s="17">
        <v>7</v>
      </c>
      <c r="N21" s="26" t="s">
        <v>39</v>
      </c>
      <c r="O21" s="17" t="s">
        <v>35</v>
      </c>
      <c r="P21" s="19">
        <v>6</v>
      </c>
      <c r="Q21" s="26"/>
      <c r="R21" s="17" t="s">
        <v>55</v>
      </c>
      <c r="S21" s="17">
        <v>5</v>
      </c>
      <c r="T21" s="26" t="s">
        <v>54</v>
      </c>
      <c r="U21" s="17" t="s">
        <v>42</v>
      </c>
      <c r="V21" s="19">
        <v>6</v>
      </c>
    </row>
    <row r="22" spans="1:22" ht="12.75" x14ac:dyDescent="0.2">
      <c r="A22" s="20"/>
      <c r="C22" s="17" t="s">
        <v>58</v>
      </c>
      <c r="D22" s="17">
        <v>8</v>
      </c>
      <c r="E22" s="26" t="s">
        <v>175</v>
      </c>
      <c r="F22" s="17" t="s">
        <v>37</v>
      </c>
      <c r="G22" s="18">
        <v>8</v>
      </c>
      <c r="H22" s="17">
        <v>6</v>
      </c>
      <c r="I22" s="17">
        <v>5</v>
      </c>
      <c r="J22" s="19">
        <v>11</v>
      </c>
      <c r="K22" s="26"/>
      <c r="L22" s="17" t="s">
        <v>58</v>
      </c>
      <c r="M22" s="17">
        <v>4</v>
      </c>
      <c r="N22" s="26" t="s">
        <v>40</v>
      </c>
      <c r="O22" s="17" t="s">
        <v>35</v>
      </c>
      <c r="P22" s="19">
        <v>6</v>
      </c>
      <c r="Q22" s="26"/>
      <c r="R22" s="17" t="s">
        <v>58</v>
      </c>
      <c r="S22" s="17">
        <v>14</v>
      </c>
      <c r="T22" s="26" t="s">
        <v>72</v>
      </c>
      <c r="U22" s="17" t="s">
        <v>57</v>
      </c>
      <c r="V22" s="19">
        <v>6</v>
      </c>
    </row>
    <row r="23" spans="1:22" ht="12.75" x14ac:dyDescent="0.2">
      <c r="A23" s="20"/>
      <c r="C23" s="17" t="s">
        <v>60</v>
      </c>
      <c r="D23" s="17">
        <v>14</v>
      </c>
      <c r="E23" s="26" t="s">
        <v>72</v>
      </c>
      <c r="F23" s="17" t="s">
        <v>57</v>
      </c>
      <c r="G23" s="18">
        <v>8</v>
      </c>
      <c r="H23" s="17">
        <v>5</v>
      </c>
      <c r="I23" s="17">
        <v>6</v>
      </c>
      <c r="J23" s="19">
        <v>11</v>
      </c>
      <c r="K23" s="26"/>
      <c r="L23" s="17" t="s">
        <v>60</v>
      </c>
      <c r="M23" s="17">
        <v>9</v>
      </c>
      <c r="N23" s="26" t="s">
        <v>114</v>
      </c>
      <c r="O23" s="17" t="s">
        <v>102</v>
      </c>
      <c r="P23" s="19">
        <v>6</v>
      </c>
      <c r="Q23" s="26"/>
      <c r="R23" s="17" t="s">
        <v>60</v>
      </c>
      <c r="S23" s="17">
        <v>14</v>
      </c>
      <c r="T23" s="26" t="s">
        <v>68</v>
      </c>
      <c r="U23" s="17" t="s">
        <v>45</v>
      </c>
      <c r="V23" s="19">
        <v>6</v>
      </c>
    </row>
    <row r="24" spans="1:22" ht="12.75" x14ac:dyDescent="0.2">
      <c r="A24" s="20"/>
      <c r="C24" s="17" t="s">
        <v>63</v>
      </c>
      <c r="D24" s="17">
        <v>10</v>
      </c>
      <c r="E24" s="26" t="s">
        <v>61</v>
      </c>
      <c r="F24" s="17" t="s">
        <v>62</v>
      </c>
      <c r="G24" s="18">
        <v>6</v>
      </c>
      <c r="H24" s="17">
        <v>4</v>
      </c>
      <c r="I24" s="17">
        <v>7</v>
      </c>
      <c r="J24" s="19">
        <v>11</v>
      </c>
      <c r="K24" s="26"/>
      <c r="L24" s="17" t="s">
        <v>63</v>
      </c>
      <c r="M24" s="17">
        <v>8</v>
      </c>
      <c r="N24" s="26" t="s">
        <v>175</v>
      </c>
      <c r="O24" s="17" t="s">
        <v>37</v>
      </c>
      <c r="P24" s="19">
        <v>6</v>
      </c>
      <c r="Q24" s="26"/>
      <c r="R24" s="17" t="s">
        <v>63</v>
      </c>
      <c r="S24" s="17">
        <v>13</v>
      </c>
      <c r="T24" s="26" t="s">
        <v>79</v>
      </c>
      <c r="U24" s="17" t="s">
        <v>37</v>
      </c>
      <c r="V24" s="19">
        <v>6</v>
      </c>
    </row>
    <row r="25" spans="1:22" ht="12.75" x14ac:dyDescent="0.2">
      <c r="A25" s="20"/>
      <c r="C25" s="17" t="s">
        <v>65</v>
      </c>
      <c r="D25" s="17">
        <v>7</v>
      </c>
      <c r="E25" s="26" t="s">
        <v>39</v>
      </c>
      <c r="F25" s="17" t="s">
        <v>35</v>
      </c>
      <c r="G25" s="18">
        <v>6</v>
      </c>
      <c r="H25" s="17">
        <v>6</v>
      </c>
      <c r="I25" s="17">
        <v>4</v>
      </c>
      <c r="J25" s="19">
        <v>10</v>
      </c>
      <c r="K25" s="26"/>
      <c r="L25" s="17" t="s">
        <v>65</v>
      </c>
      <c r="M25" s="17">
        <v>13</v>
      </c>
      <c r="N25" s="26" t="s">
        <v>104</v>
      </c>
      <c r="O25" s="17" t="s">
        <v>91</v>
      </c>
      <c r="P25" s="19">
        <v>6</v>
      </c>
      <c r="Q25" s="26"/>
      <c r="R25" s="17" t="s">
        <v>65</v>
      </c>
      <c r="S25" s="17">
        <v>9</v>
      </c>
      <c r="T25" s="26" t="s">
        <v>90</v>
      </c>
      <c r="U25" s="17" t="s">
        <v>91</v>
      </c>
      <c r="V25" s="19">
        <v>6</v>
      </c>
    </row>
    <row r="26" spans="1:22" ht="12.75" x14ac:dyDescent="0.2">
      <c r="A26" s="20"/>
      <c r="C26" s="17" t="s">
        <v>67</v>
      </c>
      <c r="D26" s="17">
        <v>13</v>
      </c>
      <c r="E26" s="26" t="s">
        <v>187</v>
      </c>
      <c r="F26" s="17" t="s">
        <v>57</v>
      </c>
      <c r="G26" s="18">
        <v>8</v>
      </c>
      <c r="H26" s="17">
        <v>5</v>
      </c>
      <c r="I26" s="17">
        <v>5</v>
      </c>
      <c r="J26" s="19">
        <v>10</v>
      </c>
      <c r="K26" s="26"/>
      <c r="L26" s="17" t="s">
        <v>67</v>
      </c>
      <c r="M26" s="17">
        <v>14</v>
      </c>
      <c r="N26" s="26" t="s">
        <v>72</v>
      </c>
      <c r="O26" s="17" t="s">
        <v>57</v>
      </c>
      <c r="P26" s="19">
        <v>5</v>
      </c>
      <c r="Q26" s="26"/>
      <c r="R26" s="17" t="s">
        <v>67</v>
      </c>
      <c r="S26" s="17">
        <v>20</v>
      </c>
      <c r="T26" s="26" t="s">
        <v>59</v>
      </c>
      <c r="U26" s="17" t="s">
        <v>42</v>
      </c>
      <c r="V26" s="19">
        <v>5</v>
      </c>
    </row>
    <row r="27" spans="1:22" ht="12.75" x14ac:dyDescent="0.2">
      <c r="A27" s="20"/>
      <c r="C27" s="17" t="s">
        <v>69</v>
      </c>
      <c r="D27" s="17">
        <v>5</v>
      </c>
      <c r="E27" s="26" t="s">
        <v>54</v>
      </c>
      <c r="F27" s="17" t="s">
        <v>42</v>
      </c>
      <c r="G27" s="18">
        <v>8</v>
      </c>
      <c r="H27" s="17">
        <v>4</v>
      </c>
      <c r="I27" s="17">
        <v>6</v>
      </c>
      <c r="J27" s="19">
        <v>10</v>
      </c>
      <c r="K27" s="26"/>
      <c r="L27" s="17" t="s">
        <v>69</v>
      </c>
      <c r="M27" s="17">
        <v>13</v>
      </c>
      <c r="N27" s="26" t="s">
        <v>187</v>
      </c>
      <c r="O27" s="17" t="s">
        <v>57</v>
      </c>
      <c r="P27" s="19">
        <v>5</v>
      </c>
      <c r="Q27" s="26"/>
      <c r="R27" s="17" t="s">
        <v>69</v>
      </c>
      <c r="S27" s="17">
        <v>11</v>
      </c>
      <c r="T27" s="26" t="s">
        <v>86</v>
      </c>
      <c r="U27" s="17" t="s">
        <v>57</v>
      </c>
      <c r="V27" s="19">
        <v>5</v>
      </c>
    </row>
    <row r="28" spans="1:22" ht="12.75" x14ac:dyDescent="0.2">
      <c r="A28" s="20"/>
      <c r="C28" s="17" t="s">
        <v>71</v>
      </c>
      <c r="D28" s="17">
        <v>9</v>
      </c>
      <c r="E28" s="26" t="s">
        <v>90</v>
      </c>
      <c r="F28" s="17" t="s">
        <v>91</v>
      </c>
      <c r="G28" s="18">
        <v>8</v>
      </c>
      <c r="H28" s="17">
        <v>4</v>
      </c>
      <c r="I28" s="17">
        <v>6</v>
      </c>
      <c r="J28" s="19">
        <v>10</v>
      </c>
      <c r="K28" s="26"/>
      <c r="L28" s="17" t="s">
        <v>71</v>
      </c>
      <c r="M28" s="17">
        <v>13</v>
      </c>
      <c r="N28" s="26" t="s">
        <v>74</v>
      </c>
      <c r="O28" s="17" t="s">
        <v>35</v>
      </c>
      <c r="P28" s="19">
        <v>5</v>
      </c>
      <c r="Q28" s="26"/>
      <c r="R28" s="17" t="s">
        <v>71</v>
      </c>
      <c r="S28" s="17">
        <v>8</v>
      </c>
      <c r="T28" s="26" t="s">
        <v>56</v>
      </c>
      <c r="U28" s="17" t="s">
        <v>57</v>
      </c>
      <c r="V28" s="19">
        <v>5</v>
      </c>
    </row>
    <row r="29" spans="1:22" ht="12.75" x14ac:dyDescent="0.2">
      <c r="A29" s="20"/>
      <c r="C29" s="17" t="s">
        <v>73</v>
      </c>
      <c r="D29" s="17">
        <v>13</v>
      </c>
      <c r="E29" s="26" t="s">
        <v>104</v>
      </c>
      <c r="F29" s="17" t="s">
        <v>91</v>
      </c>
      <c r="G29" s="18">
        <v>8</v>
      </c>
      <c r="H29" s="17">
        <v>6</v>
      </c>
      <c r="I29" s="17">
        <v>3</v>
      </c>
      <c r="J29" s="19">
        <v>9</v>
      </c>
      <c r="K29" s="26"/>
      <c r="L29" s="17" t="s">
        <v>73</v>
      </c>
      <c r="M29" s="17">
        <v>14</v>
      </c>
      <c r="N29" s="26" t="s">
        <v>47</v>
      </c>
      <c r="O29" s="17" t="s">
        <v>35</v>
      </c>
      <c r="P29" s="19">
        <v>5</v>
      </c>
      <c r="Q29" s="26"/>
      <c r="R29" s="17" t="s">
        <v>73</v>
      </c>
      <c r="S29" s="17">
        <v>13</v>
      </c>
      <c r="T29" s="26" t="s">
        <v>187</v>
      </c>
      <c r="U29" s="17" t="s">
        <v>57</v>
      </c>
      <c r="V29" s="19">
        <v>5</v>
      </c>
    </row>
    <row r="30" spans="1:22" ht="12.75" x14ac:dyDescent="0.2">
      <c r="A30" s="20"/>
      <c r="C30" s="17" t="s">
        <v>75</v>
      </c>
      <c r="D30" s="17">
        <v>15</v>
      </c>
      <c r="E30" s="26" t="s">
        <v>138</v>
      </c>
      <c r="F30" s="17" t="s">
        <v>91</v>
      </c>
      <c r="G30" s="18">
        <v>8</v>
      </c>
      <c r="H30" s="17">
        <v>5</v>
      </c>
      <c r="I30" s="17">
        <v>4</v>
      </c>
      <c r="J30" s="19">
        <v>9</v>
      </c>
      <c r="K30" s="26"/>
      <c r="L30" s="17" t="s">
        <v>75</v>
      </c>
      <c r="M30" s="17">
        <v>15</v>
      </c>
      <c r="N30" s="26" t="s">
        <v>138</v>
      </c>
      <c r="O30" s="17" t="s">
        <v>91</v>
      </c>
      <c r="P30" s="19">
        <v>5</v>
      </c>
      <c r="Q30" s="26"/>
      <c r="R30" s="17" t="s">
        <v>75</v>
      </c>
      <c r="S30" s="17">
        <v>8</v>
      </c>
      <c r="T30" s="26" t="s">
        <v>175</v>
      </c>
      <c r="U30" s="17" t="s">
        <v>37</v>
      </c>
      <c r="V30" s="19">
        <v>5</v>
      </c>
    </row>
    <row r="31" spans="1:22" ht="12.75" x14ac:dyDescent="0.2">
      <c r="A31" s="20"/>
      <c r="C31" s="17" t="s">
        <v>78</v>
      </c>
      <c r="D31" s="17">
        <v>11</v>
      </c>
      <c r="E31" s="26" t="s">
        <v>86</v>
      </c>
      <c r="F31" s="17" t="s">
        <v>57</v>
      </c>
      <c r="G31" s="18">
        <v>8</v>
      </c>
      <c r="H31" s="17">
        <v>4</v>
      </c>
      <c r="I31" s="17">
        <v>5</v>
      </c>
      <c r="J31" s="19">
        <v>9</v>
      </c>
      <c r="K31" s="26"/>
      <c r="L31" s="17" t="s">
        <v>78</v>
      </c>
      <c r="M31" s="17">
        <v>19</v>
      </c>
      <c r="N31" s="26" t="s">
        <v>112</v>
      </c>
      <c r="O31" s="17" t="s">
        <v>91</v>
      </c>
      <c r="P31" s="19">
        <v>5</v>
      </c>
      <c r="Q31" s="26"/>
      <c r="R31" s="17" t="s">
        <v>78</v>
      </c>
      <c r="S31" s="17">
        <v>8</v>
      </c>
      <c r="T31" s="26" t="s">
        <v>206</v>
      </c>
      <c r="U31" s="17" t="s">
        <v>42</v>
      </c>
      <c r="V31" s="19">
        <v>4</v>
      </c>
    </row>
    <row r="32" spans="1:22" ht="12.75" x14ac:dyDescent="0.2">
      <c r="A32" s="20"/>
      <c r="C32" s="17" t="s">
        <v>80</v>
      </c>
      <c r="D32" s="17">
        <v>13</v>
      </c>
      <c r="E32" s="26" t="s">
        <v>79</v>
      </c>
      <c r="F32" s="17" t="s">
        <v>37</v>
      </c>
      <c r="G32" s="18">
        <v>8</v>
      </c>
      <c r="H32" s="17">
        <v>3</v>
      </c>
      <c r="I32" s="17">
        <v>6</v>
      </c>
      <c r="J32" s="19">
        <v>9</v>
      </c>
      <c r="K32" s="26"/>
      <c r="L32" s="17" t="s">
        <v>80</v>
      </c>
      <c r="M32" s="17">
        <v>2</v>
      </c>
      <c r="N32" s="26" t="s">
        <v>203</v>
      </c>
      <c r="O32" s="17" t="s">
        <v>42</v>
      </c>
      <c r="P32" s="19">
        <v>4</v>
      </c>
      <c r="Q32" s="26"/>
      <c r="R32" s="17" t="s">
        <v>80</v>
      </c>
      <c r="S32" s="17">
        <v>18</v>
      </c>
      <c r="T32" s="26" t="s">
        <v>64</v>
      </c>
      <c r="U32" s="17" t="s">
        <v>50</v>
      </c>
      <c r="V32" s="19">
        <v>4</v>
      </c>
    </row>
    <row r="33" spans="1:22" ht="12.75" x14ac:dyDescent="0.2">
      <c r="A33" s="20"/>
      <c r="C33" s="17" t="s">
        <v>82</v>
      </c>
      <c r="D33" s="17">
        <v>9</v>
      </c>
      <c r="E33" s="26" t="s">
        <v>114</v>
      </c>
      <c r="F33" s="17" t="s">
        <v>102</v>
      </c>
      <c r="G33" s="18">
        <v>6</v>
      </c>
      <c r="H33" s="17">
        <v>6</v>
      </c>
      <c r="I33" s="17">
        <v>2</v>
      </c>
      <c r="J33" s="19">
        <v>8</v>
      </c>
      <c r="K33" s="26"/>
      <c r="L33" s="17" t="s">
        <v>82</v>
      </c>
      <c r="M33" s="17">
        <v>7</v>
      </c>
      <c r="N33" s="26" t="s">
        <v>41</v>
      </c>
      <c r="O33" s="17" t="s">
        <v>42</v>
      </c>
      <c r="P33" s="19">
        <v>4</v>
      </c>
      <c r="Q33" s="26"/>
      <c r="R33" s="17" t="s">
        <v>82</v>
      </c>
      <c r="S33" s="17">
        <v>5</v>
      </c>
      <c r="T33" s="26" t="s">
        <v>120</v>
      </c>
      <c r="U33" s="17" t="s">
        <v>50</v>
      </c>
      <c r="V33" s="19">
        <v>4</v>
      </c>
    </row>
    <row r="34" spans="1:22" ht="12.75" x14ac:dyDescent="0.2">
      <c r="A34" s="20"/>
      <c r="C34" s="17" t="s">
        <v>85</v>
      </c>
      <c r="D34" s="17">
        <v>14</v>
      </c>
      <c r="E34" s="26" t="s">
        <v>47</v>
      </c>
      <c r="F34" s="17" t="s">
        <v>35</v>
      </c>
      <c r="G34" s="18">
        <v>5</v>
      </c>
      <c r="H34" s="17">
        <v>5</v>
      </c>
      <c r="I34" s="17">
        <v>3</v>
      </c>
      <c r="J34" s="19">
        <v>8</v>
      </c>
      <c r="K34" s="26"/>
      <c r="L34" s="17" t="s">
        <v>85</v>
      </c>
      <c r="M34" s="17">
        <v>5</v>
      </c>
      <c r="N34" s="26" t="s">
        <v>54</v>
      </c>
      <c r="O34" s="17" t="s">
        <v>42</v>
      </c>
      <c r="P34" s="19">
        <v>4</v>
      </c>
      <c r="Q34" s="26"/>
      <c r="R34" s="17" t="s">
        <v>85</v>
      </c>
      <c r="S34" s="17">
        <v>16</v>
      </c>
      <c r="T34" s="26" t="s">
        <v>52</v>
      </c>
      <c r="U34" s="17" t="s">
        <v>50</v>
      </c>
      <c r="V34" s="19">
        <v>4</v>
      </c>
    </row>
    <row r="35" spans="1:22" ht="12.75" x14ac:dyDescent="0.2">
      <c r="A35" s="20"/>
      <c r="C35" s="17" t="s">
        <v>87</v>
      </c>
      <c r="D35" s="17">
        <v>13</v>
      </c>
      <c r="E35" s="26" t="s">
        <v>74</v>
      </c>
      <c r="F35" s="17" t="s">
        <v>35</v>
      </c>
      <c r="G35" s="18">
        <v>6</v>
      </c>
      <c r="H35" s="17">
        <v>5</v>
      </c>
      <c r="I35" s="17">
        <v>3</v>
      </c>
      <c r="J35" s="19">
        <v>8</v>
      </c>
      <c r="K35" s="26"/>
      <c r="L35" s="17" t="s">
        <v>87</v>
      </c>
      <c r="M35" s="17">
        <v>11</v>
      </c>
      <c r="N35" s="26" t="s">
        <v>86</v>
      </c>
      <c r="O35" s="17" t="s">
        <v>57</v>
      </c>
      <c r="P35" s="19">
        <v>4</v>
      </c>
      <c r="Q35" s="26"/>
      <c r="R35" s="17" t="s">
        <v>87</v>
      </c>
      <c r="S35" s="17">
        <v>15</v>
      </c>
      <c r="T35" s="26" t="s">
        <v>66</v>
      </c>
      <c r="U35" s="17" t="s">
        <v>50</v>
      </c>
      <c r="V35" s="19">
        <v>4</v>
      </c>
    </row>
    <row r="36" spans="1:22" ht="12.75" x14ac:dyDescent="0.2">
      <c r="A36" s="20"/>
      <c r="C36" s="17" t="s">
        <v>89</v>
      </c>
      <c r="D36" s="17">
        <v>19</v>
      </c>
      <c r="E36" s="26" t="s">
        <v>112</v>
      </c>
      <c r="F36" s="17" t="s">
        <v>91</v>
      </c>
      <c r="G36" s="18">
        <v>8</v>
      </c>
      <c r="H36" s="17">
        <v>5</v>
      </c>
      <c r="I36" s="17">
        <v>3</v>
      </c>
      <c r="J36" s="19">
        <v>8</v>
      </c>
      <c r="K36" s="26"/>
      <c r="L36" s="17" t="s">
        <v>89</v>
      </c>
      <c r="M36" s="17">
        <v>20</v>
      </c>
      <c r="N36" s="26" t="s">
        <v>49</v>
      </c>
      <c r="O36" s="17" t="s">
        <v>50</v>
      </c>
      <c r="P36" s="19">
        <v>4</v>
      </c>
      <c r="Q36" s="26"/>
      <c r="R36" s="17" t="s">
        <v>89</v>
      </c>
      <c r="S36" s="17">
        <v>7</v>
      </c>
      <c r="T36" s="26" t="s">
        <v>39</v>
      </c>
      <c r="U36" s="17" t="s">
        <v>35</v>
      </c>
      <c r="V36" s="19">
        <v>4</v>
      </c>
    </row>
    <row r="37" spans="1:22" ht="12.75" x14ac:dyDescent="0.2">
      <c r="A37" s="20"/>
      <c r="C37" s="17" t="s">
        <v>92</v>
      </c>
      <c r="D37" s="17">
        <v>16</v>
      </c>
      <c r="E37" s="26" t="s">
        <v>52</v>
      </c>
      <c r="F37" s="17" t="s">
        <v>50</v>
      </c>
      <c r="G37" s="18">
        <v>5</v>
      </c>
      <c r="H37" s="17">
        <v>4</v>
      </c>
      <c r="I37" s="17">
        <v>4</v>
      </c>
      <c r="J37" s="19">
        <v>8</v>
      </c>
      <c r="K37" s="26"/>
      <c r="L37" s="17" t="s">
        <v>92</v>
      </c>
      <c r="M37" s="17">
        <v>10</v>
      </c>
      <c r="N37" s="26" t="s">
        <v>108</v>
      </c>
      <c r="O37" s="17" t="s">
        <v>50</v>
      </c>
      <c r="P37" s="19">
        <v>4</v>
      </c>
      <c r="Q37" s="26"/>
      <c r="R37" s="17" t="s">
        <v>92</v>
      </c>
      <c r="S37" s="17">
        <v>20</v>
      </c>
      <c r="T37" s="26" t="s">
        <v>93</v>
      </c>
      <c r="U37" s="17" t="s">
        <v>62</v>
      </c>
      <c r="V37" s="19">
        <v>4</v>
      </c>
    </row>
    <row r="38" spans="1:22" ht="12.75" x14ac:dyDescent="0.2">
      <c r="A38" s="20"/>
      <c r="C38" s="17" t="s">
        <v>94</v>
      </c>
      <c r="D38" s="17">
        <v>4</v>
      </c>
      <c r="E38" s="26" t="s">
        <v>148</v>
      </c>
      <c r="F38" s="17" t="s">
        <v>37</v>
      </c>
      <c r="G38" s="18">
        <v>7</v>
      </c>
      <c r="H38" s="17">
        <v>4</v>
      </c>
      <c r="I38" s="17">
        <v>4</v>
      </c>
      <c r="J38" s="19">
        <v>8</v>
      </c>
      <c r="K38" s="26"/>
      <c r="L38" s="17" t="s">
        <v>94</v>
      </c>
      <c r="M38" s="17">
        <v>16</v>
      </c>
      <c r="N38" s="26" t="s">
        <v>52</v>
      </c>
      <c r="O38" s="17" t="s">
        <v>50</v>
      </c>
      <c r="P38" s="19">
        <v>4</v>
      </c>
      <c r="Q38" s="26"/>
      <c r="R38" s="17" t="s">
        <v>94</v>
      </c>
      <c r="S38" s="17">
        <v>10</v>
      </c>
      <c r="T38" s="26" t="s">
        <v>200</v>
      </c>
      <c r="U38" s="17" t="s">
        <v>37</v>
      </c>
      <c r="V38" s="19">
        <v>4</v>
      </c>
    </row>
    <row r="39" spans="1:22" ht="12.75" x14ac:dyDescent="0.2">
      <c r="A39" s="20"/>
      <c r="C39" s="17" t="s">
        <v>96</v>
      </c>
      <c r="D39" s="17">
        <v>5</v>
      </c>
      <c r="E39" s="26" t="s">
        <v>188</v>
      </c>
      <c r="F39" s="17" t="s">
        <v>35</v>
      </c>
      <c r="G39" s="18">
        <v>6</v>
      </c>
      <c r="H39" s="17">
        <v>1</v>
      </c>
      <c r="I39" s="17">
        <v>7</v>
      </c>
      <c r="J39" s="19">
        <v>8</v>
      </c>
      <c r="K39" s="26"/>
      <c r="L39" s="17" t="s">
        <v>96</v>
      </c>
      <c r="M39" s="17">
        <v>11</v>
      </c>
      <c r="N39" s="26" t="s">
        <v>228</v>
      </c>
      <c r="O39" s="17" t="s">
        <v>102</v>
      </c>
      <c r="P39" s="19">
        <v>4</v>
      </c>
      <c r="Q39" s="26"/>
      <c r="R39" s="17" t="s">
        <v>96</v>
      </c>
      <c r="S39" s="17">
        <v>4</v>
      </c>
      <c r="T39" s="26" t="s">
        <v>148</v>
      </c>
      <c r="U39" s="17" t="s">
        <v>37</v>
      </c>
      <c r="V39" s="19">
        <v>4</v>
      </c>
    </row>
    <row r="40" spans="1:22" ht="12.75" x14ac:dyDescent="0.2">
      <c r="A40" s="20"/>
      <c r="C40" s="17" t="s">
        <v>98</v>
      </c>
      <c r="D40" s="17">
        <v>7</v>
      </c>
      <c r="E40" s="26" t="s">
        <v>70</v>
      </c>
      <c r="F40" s="17" t="s">
        <v>45</v>
      </c>
      <c r="G40" s="18">
        <v>6</v>
      </c>
      <c r="H40" s="17">
        <v>6</v>
      </c>
      <c r="I40" s="17">
        <v>1</v>
      </c>
      <c r="J40" s="19">
        <v>7</v>
      </c>
      <c r="K40" s="26"/>
      <c r="L40" s="17" t="s">
        <v>98</v>
      </c>
      <c r="M40" s="17">
        <v>11</v>
      </c>
      <c r="N40" s="26" t="s">
        <v>153</v>
      </c>
      <c r="O40" s="17" t="s">
        <v>62</v>
      </c>
      <c r="P40" s="19">
        <v>4</v>
      </c>
      <c r="Q40" s="26"/>
      <c r="R40" s="17" t="s">
        <v>98</v>
      </c>
      <c r="S40" s="17">
        <v>15</v>
      </c>
      <c r="T40" s="26" t="s">
        <v>138</v>
      </c>
      <c r="U40" s="17" t="s">
        <v>91</v>
      </c>
      <c r="V40" s="19">
        <v>4</v>
      </c>
    </row>
    <row r="41" spans="1:22" ht="12.75" x14ac:dyDescent="0.2">
      <c r="A41" s="20"/>
      <c r="C41" s="17" t="s">
        <v>100</v>
      </c>
      <c r="D41" s="17">
        <v>20</v>
      </c>
      <c r="E41" s="26" t="s">
        <v>49</v>
      </c>
      <c r="F41" s="17" t="s">
        <v>50</v>
      </c>
      <c r="G41" s="18">
        <v>5</v>
      </c>
      <c r="H41" s="17">
        <v>4</v>
      </c>
      <c r="I41" s="17">
        <v>3</v>
      </c>
      <c r="J41" s="19">
        <v>7</v>
      </c>
      <c r="K41" s="26"/>
      <c r="L41" s="17" t="s">
        <v>100</v>
      </c>
      <c r="M41" s="17">
        <v>10</v>
      </c>
      <c r="N41" s="26" t="s">
        <v>61</v>
      </c>
      <c r="O41" s="17" t="s">
        <v>62</v>
      </c>
      <c r="P41" s="19">
        <v>4</v>
      </c>
      <c r="Q41" s="26"/>
      <c r="R41" s="17" t="s">
        <v>100</v>
      </c>
      <c r="S41" s="17"/>
      <c r="T41" s="26" t="s">
        <v>229</v>
      </c>
      <c r="U41" s="17"/>
      <c r="V41" s="19">
        <v>4</v>
      </c>
    </row>
    <row r="42" spans="1:22" ht="12.75" x14ac:dyDescent="0.2">
      <c r="A42" s="20"/>
      <c r="C42" s="17" t="s">
        <v>103</v>
      </c>
      <c r="D42" s="17">
        <v>20</v>
      </c>
      <c r="E42" s="26" t="s">
        <v>93</v>
      </c>
      <c r="F42" s="17" t="s">
        <v>62</v>
      </c>
      <c r="G42" s="18">
        <v>6</v>
      </c>
      <c r="H42" s="17">
        <v>3</v>
      </c>
      <c r="I42" s="17">
        <v>4</v>
      </c>
      <c r="J42" s="19">
        <v>7</v>
      </c>
      <c r="K42" s="26"/>
      <c r="L42" s="17" t="s">
        <v>103</v>
      </c>
      <c r="M42" s="17">
        <v>20</v>
      </c>
      <c r="N42" s="26" t="s">
        <v>142</v>
      </c>
      <c r="O42" s="17" t="s">
        <v>84</v>
      </c>
      <c r="P42" s="19">
        <v>4</v>
      </c>
      <c r="Q42" s="26"/>
      <c r="R42" s="17" t="s">
        <v>103</v>
      </c>
      <c r="S42" s="17">
        <v>16</v>
      </c>
      <c r="T42" s="26" t="s">
        <v>234</v>
      </c>
      <c r="U42" s="17" t="s">
        <v>57</v>
      </c>
      <c r="V42" s="19">
        <v>3</v>
      </c>
    </row>
    <row r="43" spans="1:22" ht="12.75" x14ac:dyDescent="0.2">
      <c r="A43" s="20"/>
      <c r="C43" s="17" t="s">
        <v>105</v>
      </c>
      <c r="D43" s="17">
        <v>5</v>
      </c>
      <c r="E43" s="26" t="s">
        <v>120</v>
      </c>
      <c r="F43" s="17" t="s">
        <v>50</v>
      </c>
      <c r="G43" s="18">
        <v>5</v>
      </c>
      <c r="H43" s="17">
        <v>3</v>
      </c>
      <c r="I43" s="17">
        <v>4</v>
      </c>
      <c r="J43" s="19">
        <v>7</v>
      </c>
      <c r="K43" s="26"/>
      <c r="L43" s="17" t="s">
        <v>105</v>
      </c>
      <c r="M43" s="17">
        <v>4</v>
      </c>
      <c r="N43" s="26" t="s">
        <v>148</v>
      </c>
      <c r="O43" s="17" t="s">
        <v>37</v>
      </c>
      <c r="P43" s="19">
        <v>4</v>
      </c>
      <c r="Q43" s="26"/>
      <c r="R43" s="17" t="s">
        <v>105</v>
      </c>
      <c r="S43" s="17">
        <v>20</v>
      </c>
      <c r="T43" s="26" t="s">
        <v>49</v>
      </c>
      <c r="U43" s="17" t="s">
        <v>50</v>
      </c>
      <c r="V43" s="19">
        <v>3</v>
      </c>
    </row>
    <row r="44" spans="1:22" ht="12.75" x14ac:dyDescent="0.2">
      <c r="A44" s="20"/>
      <c r="C44" s="17" t="s">
        <v>107</v>
      </c>
      <c r="D44" s="17">
        <v>11</v>
      </c>
      <c r="E44" s="26" t="s">
        <v>153</v>
      </c>
      <c r="F44" s="17" t="s">
        <v>62</v>
      </c>
      <c r="G44" s="18">
        <v>6</v>
      </c>
      <c r="H44" s="17">
        <v>4</v>
      </c>
      <c r="I44" s="17">
        <v>2</v>
      </c>
      <c r="J44" s="19">
        <v>6</v>
      </c>
      <c r="K44" s="26"/>
      <c r="L44" s="17" t="s">
        <v>107</v>
      </c>
      <c r="M44" s="17">
        <v>9</v>
      </c>
      <c r="N44" s="26" t="s">
        <v>90</v>
      </c>
      <c r="O44" s="17" t="s">
        <v>91</v>
      </c>
      <c r="P44" s="19">
        <v>4</v>
      </c>
      <c r="Q44" s="26"/>
      <c r="R44" s="17" t="s">
        <v>107</v>
      </c>
      <c r="S44" s="17">
        <v>12</v>
      </c>
      <c r="T44" s="26" t="s">
        <v>81</v>
      </c>
      <c r="U44" s="17" t="s">
        <v>45</v>
      </c>
      <c r="V44" s="19">
        <v>3</v>
      </c>
    </row>
    <row r="45" spans="1:22" ht="12.75" x14ac:dyDescent="0.2">
      <c r="A45" s="20"/>
      <c r="C45" s="17" t="s">
        <v>109</v>
      </c>
      <c r="D45" s="17">
        <v>10</v>
      </c>
      <c r="E45" s="26" t="s">
        <v>108</v>
      </c>
      <c r="F45" s="17" t="s">
        <v>50</v>
      </c>
      <c r="G45" s="18">
        <v>5</v>
      </c>
      <c r="H45" s="17">
        <v>4</v>
      </c>
      <c r="I45" s="17">
        <v>2</v>
      </c>
      <c r="J45" s="19">
        <v>6</v>
      </c>
      <c r="K45" s="26"/>
      <c r="L45" s="17" t="s">
        <v>109</v>
      </c>
      <c r="M45" s="17">
        <v>5</v>
      </c>
      <c r="N45" s="26" t="s">
        <v>120</v>
      </c>
      <c r="O45" s="17" t="s">
        <v>50</v>
      </c>
      <c r="P45" s="19">
        <v>3</v>
      </c>
      <c r="Q45" s="26"/>
      <c r="R45" s="17" t="s">
        <v>109</v>
      </c>
      <c r="S45" s="17">
        <v>15</v>
      </c>
      <c r="T45" s="26" t="s">
        <v>116</v>
      </c>
      <c r="U45" s="17" t="s">
        <v>45</v>
      </c>
      <c r="V45" s="19">
        <v>3</v>
      </c>
    </row>
    <row r="46" spans="1:22" ht="12.75" x14ac:dyDescent="0.2">
      <c r="A46" s="20"/>
      <c r="C46" s="17" t="s">
        <v>111</v>
      </c>
      <c r="D46" s="17">
        <v>13</v>
      </c>
      <c r="E46" s="26" t="s">
        <v>76</v>
      </c>
      <c r="F46" s="17" t="s">
        <v>77</v>
      </c>
      <c r="G46" s="18">
        <v>4</v>
      </c>
      <c r="H46" s="17">
        <v>3</v>
      </c>
      <c r="I46" s="17">
        <v>3</v>
      </c>
      <c r="J46" s="19">
        <v>6</v>
      </c>
      <c r="K46" s="26"/>
      <c r="L46" s="17" t="s">
        <v>111</v>
      </c>
      <c r="M46" s="17">
        <v>12</v>
      </c>
      <c r="N46" s="26" t="s">
        <v>201</v>
      </c>
      <c r="O46" s="17" t="s">
        <v>62</v>
      </c>
      <c r="P46" s="19">
        <v>3</v>
      </c>
      <c r="Q46" s="26"/>
      <c r="R46" s="17" t="s">
        <v>111</v>
      </c>
      <c r="S46" s="17">
        <v>13</v>
      </c>
      <c r="T46" s="26" t="s">
        <v>74</v>
      </c>
      <c r="U46" s="17" t="s">
        <v>35</v>
      </c>
      <c r="V46" s="19">
        <v>3</v>
      </c>
    </row>
    <row r="47" spans="1:22" ht="12.75" x14ac:dyDescent="0.2">
      <c r="A47" s="20"/>
      <c r="C47" s="17" t="s">
        <v>113</v>
      </c>
      <c r="D47" s="17">
        <v>17</v>
      </c>
      <c r="E47" s="26" t="s">
        <v>146</v>
      </c>
      <c r="F47" s="17" t="s">
        <v>37</v>
      </c>
      <c r="G47" s="18">
        <v>8</v>
      </c>
      <c r="H47" s="17">
        <v>3</v>
      </c>
      <c r="I47" s="17">
        <v>3</v>
      </c>
      <c r="J47" s="19">
        <v>6</v>
      </c>
      <c r="K47" s="26"/>
      <c r="L47" s="17" t="s">
        <v>113</v>
      </c>
      <c r="M47" s="17">
        <v>15</v>
      </c>
      <c r="N47" s="26" t="s">
        <v>198</v>
      </c>
      <c r="O47" s="17" t="s">
        <v>62</v>
      </c>
      <c r="P47" s="19">
        <v>3</v>
      </c>
      <c r="Q47" s="26"/>
      <c r="R47" s="17" t="s">
        <v>113</v>
      </c>
      <c r="S47" s="17">
        <v>14</v>
      </c>
      <c r="T47" s="26" t="s">
        <v>47</v>
      </c>
      <c r="U47" s="17" t="s">
        <v>35</v>
      </c>
      <c r="V47" s="19">
        <v>3</v>
      </c>
    </row>
    <row r="48" spans="1:22" ht="12.75" x14ac:dyDescent="0.2">
      <c r="A48" s="20"/>
      <c r="C48" s="17" t="s">
        <v>115</v>
      </c>
      <c r="D48" s="17">
        <v>15</v>
      </c>
      <c r="E48" s="26" t="s">
        <v>66</v>
      </c>
      <c r="F48" s="17" t="s">
        <v>50</v>
      </c>
      <c r="G48" s="18">
        <v>5</v>
      </c>
      <c r="H48" s="17">
        <v>2</v>
      </c>
      <c r="I48" s="17">
        <v>4</v>
      </c>
      <c r="J48" s="19">
        <v>6</v>
      </c>
      <c r="K48" s="26"/>
      <c r="L48" s="17" t="s">
        <v>115</v>
      </c>
      <c r="M48" s="17">
        <v>20</v>
      </c>
      <c r="N48" s="26" t="s">
        <v>93</v>
      </c>
      <c r="O48" s="17" t="s">
        <v>62</v>
      </c>
      <c r="P48" s="19">
        <v>3</v>
      </c>
      <c r="Q48" s="26"/>
      <c r="R48" s="17" t="s">
        <v>115</v>
      </c>
      <c r="S48" s="17">
        <v>14</v>
      </c>
      <c r="T48" s="26" t="s">
        <v>230</v>
      </c>
      <c r="U48" s="17" t="s">
        <v>102</v>
      </c>
      <c r="V48" s="19">
        <v>3</v>
      </c>
    </row>
    <row r="49" spans="1:22" ht="12.75" x14ac:dyDescent="0.2">
      <c r="A49" s="20"/>
      <c r="C49" s="17" t="s">
        <v>117</v>
      </c>
      <c r="D49" s="17">
        <v>18</v>
      </c>
      <c r="E49" s="26" t="s">
        <v>64</v>
      </c>
      <c r="F49" s="17" t="s">
        <v>50</v>
      </c>
      <c r="G49" s="18">
        <v>5</v>
      </c>
      <c r="H49" s="17">
        <v>2</v>
      </c>
      <c r="I49" s="17">
        <v>4</v>
      </c>
      <c r="J49" s="19">
        <v>6</v>
      </c>
      <c r="K49" s="26"/>
      <c r="L49" s="17" t="s">
        <v>117</v>
      </c>
      <c r="M49" s="17">
        <v>17</v>
      </c>
      <c r="N49" s="26" t="s">
        <v>99</v>
      </c>
      <c r="O49" s="17" t="s">
        <v>62</v>
      </c>
      <c r="P49" s="19">
        <v>3</v>
      </c>
      <c r="Q49" s="26"/>
      <c r="R49" s="17" t="s">
        <v>117</v>
      </c>
      <c r="S49" s="17">
        <v>13</v>
      </c>
      <c r="T49" s="26" t="s">
        <v>76</v>
      </c>
      <c r="U49" s="17" t="s">
        <v>77</v>
      </c>
      <c r="V49" s="19">
        <v>3</v>
      </c>
    </row>
    <row r="50" spans="1:22" ht="12.75" x14ac:dyDescent="0.2">
      <c r="A50" s="20"/>
      <c r="C50" s="17" t="s">
        <v>119</v>
      </c>
      <c r="D50" s="17">
        <v>10</v>
      </c>
      <c r="E50" s="26" t="s">
        <v>200</v>
      </c>
      <c r="F50" s="17" t="s">
        <v>37</v>
      </c>
      <c r="G50" s="18">
        <v>7</v>
      </c>
      <c r="H50" s="17">
        <v>2</v>
      </c>
      <c r="I50" s="17">
        <v>4</v>
      </c>
      <c r="J50" s="19">
        <v>6</v>
      </c>
      <c r="K50" s="26"/>
      <c r="L50" s="17" t="s">
        <v>119</v>
      </c>
      <c r="M50" s="17">
        <v>13</v>
      </c>
      <c r="N50" s="26" t="s">
        <v>76</v>
      </c>
      <c r="O50" s="17" t="s">
        <v>77</v>
      </c>
      <c r="P50" s="19">
        <v>3</v>
      </c>
      <c r="Q50" s="26"/>
      <c r="R50" s="17" t="s">
        <v>119</v>
      </c>
      <c r="S50" s="17">
        <v>16</v>
      </c>
      <c r="T50" s="26" t="s">
        <v>83</v>
      </c>
      <c r="U50" s="17" t="s">
        <v>84</v>
      </c>
      <c r="V50" s="19">
        <v>3</v>
      </c>
    </row>
    <row r="51" spans="1:22" ht="12.75" x14ac:dyDescent="0.2">
      <c r="A51" s="20"/>
      <c r="C51" s="17" t="s">
        <v>121</v>
      </c>
      <c r="D51" s="17">
        <v>14</v>
      </c>
      <c r="E51" s="26" t="s">
        <v>68</v>
      </c>
      <c r="F51" s="17" t="s">
        <v>45</v>
      </c>
      <c r="G51" s="18">
        <v>6</v>
      </c>
      <c r="H51" s="17">
        <v>0</v>
      </c>
      <c r="I51" s="17">
        <v>6</v>
      </c>
      <c r="J51" s="19">
        <v>6</v>
      </c>
      <c r="K51" s="26"/>
      <c r="L51" s="17" t="s">
        <v>121</v>
      </c>
      <c r="M51" s="17">
        <v>13</v>
      </c>
      <c r="N51" s="26" t="s">
        <v>79</v>
      </c>
      <c r="O51" s="17" t="s">
        <v>37</v>
      </c>
      <c r="P51" s="19">
        <v>3</v>
      </c>
      <c r="Q51" s="26"/>
      <c r="R51" s="17" t="s">
        <v>121</v>
      </c>
      <c r="S51" s="17">
        <v>17</v>
      </c>
      <c r="T51" s="26" t="s">
        <v>146</v>
      </c>
      <c r="U51" s="17" t="s">
        <v>37</v>
      </c>
      <c r="V51" s="19">
        <v>3</v>
      </c>
    </row>
    <row r="52" spans="1:22" ht="12.75" x14ac:dyDescent="0.2">
      <c r="A52" s="20"/>
      <c r="C52" s="17" t="s">
        <v>123</v>
      </c>
      <c r="D52" s="17">
        <v>11</v>
      </c>
      <c r="E52" s="26" t="s">
        <v>228</v>
      </c>
      <c r="F52" s="17" t="s">
        <v>102</v>
      </c>
      <c r="G52" s="18">
        <v>6</v>
      </c>
      <c r="H52" s="17">
        <v>4</v>
      </c>
      <c r="I52" s="17">
        <v>1</v>
      </c>
      <c r="J52" s="19">
        <v>5</v>
      </c>
      <c r="K52" s="26"/>
      <c r="L52" s="17" t="s">
        <v>123</v>
      </c>
      <c r="M52" s="17">
        <v>17</v>
      </c>
      <c r="N52" s="26" t="s">
        <v>146</v>
      </c>
      <c r="O52" s="17" t="s">
        <v>37</v>
      </c>
      <c r="P52" s="19">
        <v>3</v>
      </c>
      <c r="Q52" s="26"/>
      <c r="R52" s="17" t="s">
        <v>123</v>
      </c>
      <c r="S52" s="17">
        <v>13</v>
      </c>
      <c r="T52" s="26" t="s">
        <v>104</v>
      </c>
      <c r="U52" s="17" t="s">
        <v>91</v>
      </c>
      <c r="V52" s="19">
        <v>3</v>
      </c>
    </row>
    <row r="53" spans="1:22" ht="12.75" x14ac:dyDescent="0.2">
      <c r="A53" s="20"/>
      <c r="C53" s="17" t="s">
        <v>125</v>
      </c>
      <c r="D53" s="17">
        <v>15</v>
      </c>
      <c r="E53" s="26" t="s">
        <v>198</v>
      </c>
      <c r="F53" s="17" t="s">
        <v>62</v>
      </c>
      <c r="G53" s="18">
        <v>6</v>
      </c>
      <c r="H53" s="17">
        <v>3</v>
      </c>
      <c r="I53" s="17">
        <v>2</v>
      </c>
      <c r="J53" s="19">
        <v>5</v>
      </c>
      <c r="K53" s="26"/>
      <c r="L53" s="17" t="s">
        <v>125</v>
      </c>
      <c r="M53" s="17">
        <v>9</v>
      </c>
      <c r="N53" s="26" t="s">
        <v>294</v>
      </c>
      <c r="O53" s="17" t="s">
        <v>42</v>
      </c>
      <c r="P53" s="19">
        <v>2</v>
      </c>
      <c r="Q53" s="26"/>
      <c r="R53" s="17" t="s">
        <v>125</v>
      </c>
      <c r="S53" s="17">
        <v>2</v>
      </c>
      <c r="T53" s="26" t="s">
        <v>194</v>
      </c>
      <c r="U53" s="17" t="s">
        <v>91</v>
      </c>
      <c r="V53" s="19">
        <v>3</v>
      </c>
    </row>
    <row r="54" spans="1:22" ht="12.75" x14ac:dyDescent="0.2">
      <c r="A54" s="20"/>
      <c r="C54" s="17" t="s">
        <v>127</v>
      </c>
      <c r="D54" s="17">
        <v>16</v>
      </c>
      <c r="E54" s="26" t="s">
        <v>83</v>
      </c>
      <c r="F54" s="17" t="s">
        <v>84</v>
      </c>
      <c r="G54" s="18">
        <v>5</v>
      </c>
      <c r="H54" s="17">
        <v>2</v>
      </c>
      <c r="I54" s="17">
        <v>3</v>
      </c>
      <c r="J54" s="19">
        <v>5</v>
      </c>
      <c r="K54" s="26"/>
      <c r="L54" s="17" t="s">
        <v>127</v>
      </c>
      <c r="M54" s="17">
        <v>19</v>
      </c>
      <c r="N54" s="26" t="s">
        <v>185</v>
      </c>
      <c r="O54" s="17" t="s">
        <v>57</v>
      </c>
      <c r="P54" s="19">
        <v>2</v>
      </c>
      <c r="Q54" s="26"/>
      <c r="R54" s="17" t="s">
        <v>127</v>
      </c>
      <c r="S54" s="17">
        <v>19</v>
      </c>
      <c r="T54" s="26" t="s">
        <v>112</v>
      </c>
      <c r="U54" s="17" t="s">
        <v>91</v>
      </c>
      <c r="V54" s="19">
        <v>3</v>
      </c>
    </row>
    <row r="55" spans="1:22" ht="12.75" x14ac:dyDescent="0.2">
      <c r="A55" s="20"/>
      <c r="C55" s="17" t="s">
        <v>129</v>
      </c>
      <c r="D55" s="17">
        <v>2</v>
      </c>
      <c r="E55" s="26" t="s">
        <v>203</v>
      </c>
      <c r="F55" s="17" t="s">
        <v>42</v>
      </c>
      <c r="G55" s="18">
        <v>7</v>
      </c>
      <c r="H55" s="17">
        <v>4</v>
      </c>
      <c r="I55" s="17">
        <v>0</v>
      </c>
      <c r="J55" s="19">
        <v>4</v>
      </c>
      <c r="K55" s="26"/>
      <c r="L55" s="17" t="s">
        <v>129</v>
      </c>
      <c r="M55" s="17">
        <v>18</v>
      </c>
      <c r="N55" s="26" t="s">
        <v>64</v>
      </c>
      <c r="O55" s="17" t="s">
        <v>50</v>
      </c>
      <c r="P55" s="19">
        <v>2</v>
      </c>
      <c r="Q55" s="26"/>
      <c r="R55" s="17" t="s">
        <v>129</v>
      </c>
      <c r="S55" s="17">
        <v>3</v>
      </c>
      <c r="T55" s="26" t="s">
        <v>278</v>
      </c>
      <c r="U55" s="17" t="s">
        <v>91</v>
      </c>
      <c r="V55" s="19">
        <v>3</v>
      </c>
    </row>
    <row r="56" spans="1:22" ht="12.75" x14ac:dyDescent="0.2">
      <c r="A56" s="20"/>
      <c r="C56" s="17" t="s">
        <v>131</v>
      </c>
      <c r="D56" s="17">
        <v>20</v>
      </c>
      <c r="E56" s="26" t="s">
        <v>142</v>
      </c>
      <c r="F56" s="17" t="s">
        <v>84</v>
      </c>
      <c r="G56" s="18">
        <v>5</v>
      </c>
      <c r="H56" s="17">
        <v>4</v>
      </c>
      <c r="I56" s="17">
        <v>0</v>
      </c>
      <c r="J56" s="19">
        <v>4</v>
      </c>
      <c r="K56" s="26"/>
      <c r="L56" s="17" t="s">
        <v>131</v>
      </c>
      <c r="M56" s="17">
        <v>8</v>
      </c>
      <c r="N56" s="26" t="s">
        <v>95</v>
      </c>
      <c r="O56" s="17" t="s">
        <v>50</v>
      </c>
      <c r="P56" s="19">
        <v>2</v>
      </c>
      <c r="Q56" s="26"/>
      <c r="R56" s="17" t="s">
        <v>131</v>
      </c>
      <c r="S56" s="17">
        <v>7</v>
      </c>
      <c r="T56" s="26" t="s">
        <v>238</v>
      </c>
      <c r="U56" s="17" t="s">
        <v>57</v>
      </c>
      <c r="V56" s="19">
        <v>2</v>
      </c>
    </row>
    <row r="57" spans="1:22" ht="12.75" x14ac:dyDescent="0.2">
      <c r="A57" s="20"/>
      <c r="C57" s="17" t="s">
        <v>133</v>
      </c>
      <c r="D57" s="17">
        <v>12</v>
      </c>
      <c r="E57" s="26" t="s">
        <v>201</v>
      </c>
      <c r="F57" s="17" t="s">
        <v>62</v>
      </c>
      <c r="G57" s="18">
        <v>6</v>
      </c>
      <c r="H57" s="17">
        <v>3</v>
      </c>
      <c r="I57" s="17">
        <v>1</v>
      </c>
      <c r="J57" s="19">
        <v>4</v>
      </c>
      <c r="K57" s="26"/>
      <c r="L57" s="17" t="s">
        <v>133</v>
      </c>
      <c r="M57" s="17">
        <v>15</v>
      </c>
      <c r="N57" s="26" t="s">
        <v>66</v>
      </c>
      <c r="O57" s="17" t="s">
        <v>50</v>
      </c>
      <c r="P57" s="19">
        <v>2</v>
      </c>
      <c r="Q57" s="26"/>
      <c r="R57" s="17" t="s">
        <v>133</v>
      </c>
      <c r="S57" s="17">
        <v>10</v>
      </c>
      <c r="T57" s="26" t="s">
        <v>108</v>
      </c>
      <c r="U57" s="17" t="s">
        <v>50</v>
      </c>
      <c r="V57" s="19">
        <v>2</v>
      </c>
    </row>
    <row r="58" spans="1:22" ht="12.75" x14ac:dyDescent="0.2">
      <c r="A58" s="20"/>
      <c r="C58" s="17" t="s">
        <v>135</v>
      </c>
      <c r="D58" s="17">
        <v>17</v>
      </c>
      <c r="E58" s="26" t="s">
        <v>99</v>
      </c>
      <c r="F58" s="17" t="s">
        <v>62</v>
      </c>
      <c r="G58" s="18">
        <v>6</v>
      </c>
      <c r="H58" s="17">
        <v>3</v>
      </c>
      <c r="I58" s="17">
        <v>1</v>
      </c>
      <c r="J58" s="19">
        <v>4</v>
      </c>
      <c r="K58" s="26"/>
      <c r="L58" s="17" t="s">
        <v>135</v>
      </c>
      <c r="M58" s="17">
        <v>4</v>
      </c>
      <c r="N58" s="26" t="s">
        <v>233</v>
      </c>
      <c r="O58" s="17" t="s">
        <v>151</v>
      </c>
      <c r="P58" s="19">
        <v>2</v>
      </c>
      <c r="Q58" s="26"/>
      <c r="R58" s="17" t="s">
        <v>135</v>
      </c>
      <c r="S58" s="17">
        <v>13</v>
      </c>
      <c r="T58" s="26" t="s">
        <v>184</v>
      </c>
      <c r="U58" s="17" t="s">
        <v>50</v>
      </c>
      <c r="V58" s="19">
        <v>2</v>
      </c>
    </row>
    <row r="59" spans="1:22" ht="12.75" x14ac:dyDescent="0.2">
      <c r="A59" s="20"/>
      <c r="C59" s="17" t="s">
        <v>137</v>
      </c>
      <c r="D59" s="17">
        <v>13</v>
      </c>
      <c r="E59" s="26" t="s">
        <v>106</v>
      </c>
      <c r="F59" s="17" t="s">
        <v>62</v>
      </c>
      <c r="G59" s="18">
        <v>6</v>
      </c>
      <c r="H59" s="17">
        <v>2</v>
      </c>
      <c r="I59" s="17">
        <v>2</v>
      </c>
      <c r="J59" s="19">
        <v>4</v>
      </c>
      <c r="K59" s="26"/>
      <c r="L59" s="17" t="s">
        <v>137</v>
      </c>
      <c r="M59" s="17">
        <v>14</v>
      </c>
      <c r="N59" s="26" t="s">
        <v>205</v>
      </c>
      <c r="O59" s="17" t="s">
        <v>151</v>
      </c>
      <c r="P59" s="19">
        <v>2</v>
      </c>
      <c r="Q59" s="26"/>
      <c r="R59" s="17" t="s">
        <v>137</v>
      </c>
      <c r="S59" s="17">
        <v>10</v>
      </c>
      <c r="T59" s="26" t="s">
        <v>118</v>
      </c>
      <c r="U59" s="17" t="s">
        <v>45</v>
      </c>
      <c r="V59" s="19">
        <v>2</v>
      </c>
    </row>
    <row r="60" spans="1:22" ht="12.75" x14ac:dyDescent="0.2">
      <c r="A60" s="20"/>
      <c r="C60" s="17" t="s">
        <v>139</v>
      </c>
      <c r="D60" s="17">
        <v>4</v>
      </c>
      <c r="E60" s="26" t="s">
        <v>199</v>
      </c>
      <c r="F60" s="17" t="s">
        <v>62</v>
      </c>
      <c r="G60" s="18">
        <v>6</v>
      </c>
      <c r="H60" s="17">
        <v>2</v>
      </c>
      <c r="I60" s="17">
        <v>2</v>
      </c>
      <c r="J60" s="19">
        <v>4</v>
      </c>
      <c r="K60" s="26"/>
      <c r="L60" s="17" t="s">
        <v>139</v>
      </c>
      <c r="M60" s="17">
        <v>10</v>
      </c>
      <c r="N60" s="26" t="s">
        <v>110</v>
      </c>
      <c r="O60" s="17" t="s">
        <v>35</v>
      </c>
      <c r="P60" s="19">
        <v>2</v>
      </c>
      <c r="Q60" s="26"/>
      <c r="R60" s="17" t="s">
        <v>139</v>
      </c>
      <c r="S60" s="17">
        <v>18</v>
      </c>
      <c r="T60" s="26" t="s">
        <v>224</v>
      </c>
      <c r="U60" s="17" t="s">
        <v>151</v>
      </c>
      <c r="V60" s="19">
        <v>2</v>
      </c>
    </row>
    <row r="61" spans="1:22" ht="12.75" x14ac:dyDescent="0.2">
      <c r="A61" s="20"/>
      <c r="C61" s="17" t="s">
        <v>141</v>
      </c>
      <c r="D61" s="17">
        <v>16</v>
      </c>
      <c r="E61" s="26" t="s">
        <v>234</v>
      </c>
      <c r="F61" s="17" t="s">
        <v>57</v>
      </c>
      <c r="G61" s="18">
        <v>8</v>
      </c>
      <c r="H61" s="17">
        <v>1</v>
      </c>
      <c r="I61" s="17">
        <v>3</v>
      </c>
      <c r="J61" s="19">
        <v>4</v>
      </c>
      <c r="K61" s="26"/>
      <c r="L61" s="17" t="s">
        <v>141</v>
      </c>
      <c r="M61" s="17">
        <v>17</v>
      </c>
      <c r="N61" s="26" t="s">
        <v>101</v>
      </c>
      <c r="O61" s="17" t="s">
        <v>102</v>
      </c>
      <c r="P61" s="19">
        <v>2</v>
      </c>
      <c r="Q61" s="26"/>
      <c r="R61" s="17" t="s">
        <v>141</v>
      </c>
      <c r="S61" s="17">
        <v>9</v>
      </c>
      <c r="T61" s="26" t="s">
        <v>114</v>
      </c>
      <c r="U61" s="17" t="s">
        <v>102</v>
      </c>
      <c r="V61" s="19">
        <v>2</v>
      </c>
    </row>
    <row r="62" spans="1:22" ht="12.75" x14ac:dyDescent="0.2">
      <c r="A62" s="20"/>
      <c r="C62" s="17" t="s">
        <v>143</v>
      </c>
      <c r="D62" s="17">
        <v>14</v>
      </c>
      <c r="E62" s="26" t="s">
        <v>230</v>
      </c>
      <c r="F62" s="17" t="s">
        <v>102</v>
      </c>
      <c r="G62" s="18">
        <v>6</v>
      </c>
      <c r="H62" s="17">
        <v>1</v>
      </c>
      <c r="I62" s="17">
        <v>3</v>
      </c>
      <c r="J62" s="19">
        <v>4</v>
      </c>
      <c r="K62" s="26"/>
      <c r="L62" s="17" t="s">
        <v>143</v>
      </c>
      <c r="M62" s="17">
        <v>4</v>
      </c>
      <c r="N62" s="26" t="s">
        <v>199</v>
      </c>
      <c r="O62" s="17" t="s">
        <v>62</v>
      </c>
      <c r="P62" s="19">
        <v>2</v>
      </c>
      <c r="Q62" s="26"/>
      <c r="R62" s="17" t="s">
        <v>143</v>
      </c>
      <c r="S62" s="17">
        <v>4</v>
      </c>
      <c r="T62" s="26" t="s">
        <v>159</v>
      </c>
      <c r="U62" s="17" t="s">
        <v>102</v>
      </c>
      <c r="V62" s="19">
        <v>2</v>
      </c>
    </row>
    <row r="63" spans="1:22" ht="12.75" x14ac:dyDescent="0.2">
      <c r="A63" s="20"/>
      <c r="C63" s="17" t="s">
        <v>145</v>
      </c>
      <c r="D63" s="17">
        <v>15</v>
      </c>
      <c r="E63" s="26" t="s">
        <v>116</v>
      </c>
      <c r="F63" s="17" t="s">
        <v>45</v>
      </c>
      <c r="G63" s="18">
        <v>6</v>
      </c>
      <c r="H63" s="17">
        <v>1</v>
      </c>
      <c r="I63" s="17">
        <v>3</v>
      </c>
      <c r="J63" s="19">
        <v>4</v>
      </c>
      <c r="K63" s="26"/>
      <c r="L63" s="17" t="s">
        <v>145</v>
      </c>
      <c r="M63" s="17">
        <v>13</v>
      </c>
      <c r="N63" s="26" t="s">
        <v>106</v>
      </c>
      <c r="O63" s="17" t="s">
        <v>62</v>
      </c>
      <c r="P63" s="19">
        <v>2</v>
      </c>
      <c r="Q63" s="26"/>
      <c r="R63" s="17" t="s">
        <v>145</v>
      </c>
      <c r="S63" s="17">
        <v>11</v>
      </c>
      <c r="T63" s="26" t="s">
        <v>153</v>
      </c>
      <c r="U63" s="17" t="s">
        <v>62</v>
      </c>
      <c r="V63" s="19">
        <v>2</v>
      </c>
    </row>
    <row r="64" spans="1:22" ht="12.75" x14ac:dyDescent="0.2">
      <c r="A64" s="20"/>
      <c r="C64" s="17" t="s">
        <v>147</v>
      </c>
      <c r="D64" s="17">
        <v>12</v>
      </c>
      <c r="E64" s="26" t="s">
        <v>81</v>
      </c>
      <c r="F64" s="17" t="s">
        <v>45</v>
      </c>
      <c r="G64" s="18">
        <v>6</v>
      </c>
      <c r="H64" s="17">
        <v>1</v>
      </c>
      <c r="I64" s="17">
        <v>3</v>
      </c>
      <c r="J64" s="19">
        <v>4</v>
      </c>
      <c r="K64" s="26"/>
      <c r="L64" s="17" t="s">
        <v>147</v>
      </c>
      <c r="M64" s="17">
        <v>9</v>
      </c>
      <c r="N64" s="26" t="s">
        <v>202</v>
      </c>
      <c r="O64" s="17" t="s">
        <v>77</v>
      </c>
      <c r="P64" s="19">
        <v>2</v>
      </c>
      <c r="Q64" s="26"/>
      <c r="R64" s="17" t="s">
        <v>147</v>
      </c>
      <c r="S64" s="17">
        <v>4</v>
      </c>
      <c r="T64" s="26" t="s">
        <v>199</v>
      </c>
      <c r="U64" s="17" t="s">
        <v>62</v>
      </c>
      <c r="V64" s="19">
        <v>2</v>
      </c>
    </row>
    <row r="65" spans="1:22" ht="12.75" x14ac:dyDescent="0.2">
      <c r="A65" s="20"/>
      <c r="C65" s="17" t="s">
        <v>149</v>
      </c>
      <c r="D65" s="17"/>
      <c r="E65" s="26" t="s">
        <v>229</v>
      </c>
      <c r="F65" s="17"/>
      <c r="G65" s="18">
        <v>1</v>
      </c>
      <c r="H65" s="17">
        <v>0</v>
      </c>
      <c r="I65" s="17">
        <v>4</v>
      </c>
      <c r="J65" s="19">
        <v>4</v>
      </c>
      <c r="K65" s="26"/>
      <c r="L65" s="17" t="s">
        <v>149</v>
      </c>
      <c r="M65" s="17">
        <v>16</v>
      </c>
      <c r="N65" s="26" t="s">
        <v>83</v>
      </c>
      <c r="O65" s="17" t="s">
        <v>84</v>
      </c>
      <c r="P65" s="19">
        <v>2</v>
      </c>
      <c r="Q65" s="26"/>
      <c r="R65" s="17" t="s">
        <v>149</v>
      </c>
      <c r="S65" s="17">
        <v>15</v>
      </c>
      <c r="T65" s="26" t="s">
        <v>198</v>
      </c>
      <c r="U65" s="17" t="s">
        <v>62</v>
      </c>
      <c r="V65" s="19">
        <v>2</v>
      </c>
    </row>
    <row r="66" spans="1:22" ht="12.75" x14ac:dyDescent="0.2">
      <c r="A66" s="20"/>
      <c r="C66" s="17" t="s">
        <v>152</v>
      </c>
      <c r="D66" s="17">
        <v>8</v>
      </c>
      <c r="E66" s="26" t="s">
        <v>206</v>
      </c>
      <c r="F66" s="17" t="s">
        <v>42</v>
      </c>
      <c r="G66" s="18">
        <v>8</v>
      </c>
      <c r="H66" s="17">
        <v>0</v>
      </c>
      <c r="I66" s="17">
        <v>4</v>
      </c>
      <c r="J66" s="19">
        <v>4</v>
      </c>
      <c r="K66" s="26"/>
      <c r="L66" s="17" t="s">
        <v>152</v>
      </c>
      <c r="M66" s="17">
        <v>10</v>
      </c>
      <c r="N66" s="26" t="s">
        <v>200</v>
      </c>
      <c r="O66" s="17" t="s">
        <v>37</v>
      </c>
      <c r="P66" s="19">
        <v>2</v>
      </c>
      <c r="Q66" s="26"/>
      <c r="R66" s="17" t="s">
        <v>152</v>
      </c>
      <c r="S66" s="17">
        <v>18</v>
      </c>
      <c r="T66" s="26" t="s">
        <v>155</v>
      </c>
      <c r="U66" s="17" t="s">
        <v>62</v>
      </c>
      <c r="V66" s="19">
        <v>2</v>
      </c>
    </row>
    <row r="67" spans="1:22" ht="12.75" x14ac:dyDescent="0.2">
      <c r="A67" s="20"/>
      <c r="C67" s="17" t="s">
        <v>154</v>
      </c>
      <c r="D67" s="17">
        <v>8</v>
      </c>
      <c r="E67" s="26" t="s">
        <v>95</v>
      </c>
      <c r="F67" s="17" t="s">
        <v>50</v>
      </c>
      <c r="G67" s="18">
        <v>5</v>
      </c>
      <c r="H67" s="17">
        <v>2</v>
      </c>
      <c r="I67" s="17">
        <v>1</v>
      </c>
      <c r="J67" s="19">
        <v>3</v>
      </c>
      <c r="K67" s="26"/>
      <c r="L67" s="17" t="s">
        <v>154</v>
      </c>
      <c r="M67" s="17">
        <v>7</v>
      </c>
      <c r="N67" s="26" t="s">
        <v>231</v>
      </c>
      <c r="O67" s="17" t="s">
        <v>91</v>
      </c>
      <c r="P67" s="19">
        <v>2</v>
      </c>
      <c r="Q67" s="26"/>
      <c r="R67" s="17" t="s">
        <v>154</v>
      </c>
      <c r="S67" s="17">
        <v>13</v>
      </c>
      <c r="T67" s="26" t="s">
        <v>106</v>
      </c>
      <c r="U67" s="17" t="s">
        <v>62</v>
      </c>
      <c r="V67" s="19">
        <v>2</v>
      </c>
    </row>
    <row r="68" spans="1:22" ht="12.75" x14ac:dyDescent="0.2">
      <c r="A68" s="20"/>
      <c r="C68" s="17" t="s">
        <v>156</v>
      </c>
      <c r="D68" s="17">
        <v>19</v>
      </c>
      <c r="E68" s="26" t="s">
        <v>185</v>
      </c>
      <c r="F68" s="17" t="s">
        <v>57</v>
      </c>
      <c r="G68" s="18">
        <v>8</v>
      </c>
      <c r="H68" s="17">
        <v>2</v>
      </c>
      <c r="I68" s="17">
        <v>1</v>
      </c>
      <c r="J68" s="19">
        <v>3</v>
      </c>
      <c r="K68" s="26"/>
      <c r="L68" s="17" t="s">
        <v>156</v>
      </c>
      <c r="M68" s="17">
        <v>6</v>
      </c>
      <c r="N68" s="26" t="s">
        <v>232</v>
      </c>
      <c r="O68" s="17" t="s">
        <v>91</v>
      </c>
      <c r="P68" s="19">
        <v>2</v>
      </c>
      <c r="Q68" s="26"/>
      <c r="R68" s="17" t="s">
        <v>156</v>
      </c>
      <c r="S68" s="17">
        <v>19</v>
      </c>
      <c r="T68" s="26" t="s">
        <v>140</v>
      </c>
      <c r="U68" s="17" t="s">
        <v>84</v>
      </c>
      <c r="V68" s="19">
        <v>2</v>
      </c>
    </row>
    <row r="69" spans="1:22" ht="12.75" x14ac:dyDescent="0.2">
      <c r="A69" s="20"/>
      <c r="C69" s="17" t="s">
        <v>158</v>
      </c>
      <c r="D69" s="17">
        <v>17</v>
      </c>
      <c r="E69" s="26" t="s">
        <v>101</v>
      </c>
      <c r="F69" s="17" t="s">
        <v>102</v>
      </c>
      <c r="G69" s="18">
        <v>6</v>
      </c>
      <c r="H69" s="17">
        <v>2</v>
      </c>
      <c r="I69" s="17">
        <v>1</v>
      </c>
      <c r="J69" s="19">
        <v>3</v>
      </c>
      <c r="K69" s="26"/>
      <c r="L69" s="17" t="s">
        <v>158</v>
      </c>
      <c r="M69" s="17">
        <v>17</v>
      </c>
      <c r="N69" s="26" t="s">
        <v>240</v>
      </c>
      <c r="O69" s="17" t="s">
        <v>57</v>
      </c>
      <c r="P69" s="19">
        <v>1</v>
      </c>
      <c r="Q69" s="26"/>
      <c r="R69" s="17" t="s">
        <v>158</v>
      </c>
      <c r="S69" s="17">
        <v>5</v>
      </c>
      <c r="T69" s="26" t="s">
        <v>239</v>
      </c>
      <c r="U69" s="17" t="s">
        <v>37</v>
      </c>
      <c r="V69" s="19">
        <v>2</v>
      </c>
    </row>
    <row r="70" spans="1:22" ht="12.75" x14ac:dyDescent="0.2">
      <c r="A70" s="20"/>
      <c r="C70" s="17" t="s">
        <v>160</v>
      </c>
      <c r="D70" s="17">
        <v>10</v>
      </c>
      <c r="E70" s="26" t="s">
        <v>110</v>
      </c>
      <c r="F70" s="17" t="s">
        <v>35</v>
      </c>
      <c r="G70" s="18">
        <v>6</v>
      </c>
      <c r="H70" s="17">
        <v>2</v>
      </c>
      <c r="I70" s="17">
        <v>1</v>
      </c>
      <c r="J70" s="19">
        <v>3</v>
      </c>
      <c r="K70" s="26"/>
      <c r="L70" s="17" t="s">
        <v>160</v>
      </c>
      <c r="M70" s="17">
        <v>4</v>
      </c>
      <c r="N70" s="26" t="s">
        <v>255</v>
      </c>
      <c r="O70" s="17" t="s">
        <v>57</v>
      </c>
      <c r="P70" s="19">
        <v>1</v>
      </c>
      <c r="Q70" s="26"/>
      <c r="R70" s="17" t="s">
        <v>160</v>
      </c>
      <c r="S70" s="17">
        <v>10</v>
      </c>
      <c r="T70" s="26" t="s">
        <v>295</v>
      </c>
      <c r="U70" s="17" t="s">
        <v>42</v>
      </c>
      <c r="V70" s="19">
        <v>1</v>
      </c>
    </row>
    <row r="71" spans="1:22" ht="12.75" x14ac:dyDescent="0.2">
      <c r="A71" s="20"/>
      <c r="C71" s="17" t="s">
        <v>162</v>
      </c>
      <c r="D71" s="17">
        <v>9</v>
      </c>
      <c r="E71" s="26" t="s">
        <v>202</v>
      </c>
      <c r="F71" s="17" t="s">
        <v>77</v>
      </c>
      <c r="G71" s="18">
        <v>5</v>
      </c>
      <c r="H71" s="17">
        <v>2</v>
      </c>
      <c r="I71" s="17">
        <v>1</v>
      </c>
      <c r="J71" s="19">
        <v>3</v>
      </c>
      <c r="K71" s="26"/>
      <c r="L71" s="17" t="s">
        <v>162</v>
      </c>
      <c r="M71" s="17">
        <v>16</v>
      </c>
      <c r="N71" s="26" t="s">
        <v>234</v>
      </c>
      <c r="O71" s="17" t="s">
        <v>57</v>
      </c>
      <c r="P71" s="19">
        <v>1</v>
      </c>
      <c r="Q71" s="26"/>
      <c r="R71" s="17" t="s">
        <v>162</v>
      </c>
      <c r="S71" s="17">
        <v>12</v>
      </c>
      <c r="T71" s="26" t="s">
        <v>207</v>
      </c>
      <c r="U71" s="17" t="s">
        <v>42</v>
      </c>
      <c r="V71" s="19">
        <v>1</v>
      </c>
    </row>
    <row r="72" spans="1:22" ht="12.75" x14ac:dyDescent="0.2">
      <c r="A72" s="20"/>
      <c r="C72" s="17" t="s">
        <v>164</v>
      </c>
      <c r="D72" s="17">
        <v>14</v>
      </c>
      <c r="E72" s="26" t="s">
        <v>205</v>
      </c>
      <c r="F72" s="17" t="s">
        <v>151</v>
      </c>
      <c r="G72" s="18">
        <v>5</v>
      </c>
      <c r="H72" s="17">
        <v>2</v>
      </c>
      <c r="I72" s="17">
        <v>1</v>
      </c>
      <c r="J72" s="19">
        <v>3</v>
      </c>
      <c r="K72" s="26"/>
      <c r="L72" s="17" t="s">
        <v>164</v>
      </c>
      <c r="M72" s="17">
        <v>17</v>
      </c>
      <c r="N72" s="26" t="s">
        <v>130</v>
      </c>
      <c r="O72" s="17" t="s">
        <v>50</v>
      </c>
      <c r="P72" s="19">
        <v>1</v>
      </c>
      <c r="Q72" s="26"/>
      <c r="R72" s="17" t="s">
        <v>164</v>
      </c>
      <c r="S72" s="17">
        <v>16</v>
      </c>
      <c r="T72" s="26" t="s">
        <v>209</v>
      </c>
      <c r="U72" s="17" t="s">
        <v>42</v>
      </c>
      <c r="V72" s="19">
        <v>1</v>
      </c>
    </row>
    <row r="73" spans="1:22" ht="12.75" x14ac:dyDescent="0.2">
      <c r="A73" s="20"/>
      <c r="C73" s="17" t="s">
        <v>166</v>
      </c>
      <c r="D73" s="17">
        <v>18</v>
      </c>
      <c r="E73" s="26" t="s">
        <v>155</v>
      </c>
      <c r="F73" s="17" t="s">
        <v>62</v>
      </c>
      <c r="G73" s="18">
        <v>6</v>
      </c>
      <c r="H73" s="17">
        <v>1</v>
      </c>
      <c r="I73" s="17">
        <v>2</v>
      </c>
      <c r="J73" s="19">
        <v>3</v>
      </c>
      <c r="K73" s="26"/>
      <c r="L73" s="17" t="s">
        <v>166</v>
      </c>
      <c r="M73" s="17">
        <v>16</v>
      </c>
      <c r="N73" s="26" t="s">
        <v>128</v>
      </c>
      <c r="O73" s="17" t="s">
        <v>45</v>
      </c>
      <c r="P73" s="19">
        <v>1</v>
      </c>
      <c r="Q73" s="26"/>
      <c r="R73" s="17" t="s">
        <v>166</v>
      </c>
      <c r="S73" s="17">
        <v>4</v>
      </c>
      <c r="T73" s="26" t="s">
        <v>255</v>
      </c>
      <c r="U73" s="17" t="s">
        <v>57</v>
      </c>
      <c r="V73" s="19">
        <v>1</v>
      </c>
    </row>
    <row r="74" spans="1:22" ht="12.75" x14ac:dyDescent="0.2">
      <c r="A74" s="20"/>
      <c r="C74" s="17" t="s">
        <v>168</v>
      </c>
      <c r="D74" s="17">
        <v>19</v>
      </c>
      <c r="E74" s="26" t="s">
        <v>140</v>
      </c>
      <c r="F74" s="17" t="s">
        <v>84</v>
      </c>
      <c r="G74" s="18">
        <v>5</v>
      </c>
      <c r="H74" s="17">
        <v>1</v>
      </c>
      <c r="I74" s="17">
        <v>2</v>
      </c>
      <c r="J74" s="19">
        <v>3</v>
      </c>
      <c r="K74" s="26"/>
      <c r="L74" s="17" t="s">
        <v>168</v>
      </c>
      <c r="M74" s="17">
        <v>11</v>
      </c>
      <c r="N74" s="26" t="s">
        <v>186</v>
      </c>
      <c r="O74" s="17" t="s">
        <v>45</v>
      </c>
      <c r="P74" s="19">
        <v>1</v>
      </c>
      <c r="Q74" s="26"/>
      <c r="R74" s="17" t="s">
        <v>168</v>
      </c>
      <c r="S74" s="17">
        <v>19</v>
      </c>
      <c r="T74" s="26" t="s">
        <v>185</v>
      </c>
      <c r="U74" s="17" t="s">
        <v>57</v>
      </c>
      <c r="V74" s="19">
        <v>1</v>
      </c>
    </row>
    <row r="75" spans="1:22" ht="12.75" x14ac:dyDescent="0.2">
      <c r="A75" s="20"/>
      <c r="C75" s="17" t="s">
        <v>170</v>
      </c>
      <c r="D75" s="17">
        <v>18</v>
      </c>
      <c r="E75" s="26" t="s">
        <v>224</v>
      </c>
      <c r="F75" s="17" t="s">
        <v>151</v>
      </c>
      <c r="G75" s="18">
        <v>5</v>
      </c>
      <c r="H75" s="17">
        <v>1</v>
      </c>
      <c r="I75" s="17">
        <v>2</v>
      </c>
      <c r="J75" s="19">
        <v>3</v>
      </c>
      <c r="K75" s="26"/>
      <c r="L75" s="17" t="s">
        <v>170</v>
      </c>
      <c r="M75" s="17">
        <v>12</v>
      </c>
      <c r="N75" s="26" t="s">
        <v>81</v>
      </c>
      <c r="O75" s="17" t="s">
        <v>45</v>
      </c>
      <c r="P75" s="19">
        <v>1</v>
      </c>
      <c r="Q75" s="26"/>
      <c r="R75" s="17" t="s">
        <v>170</v>
      </c>
      <c r="S75" s="17">
        <v>6</v>
      </c>
      <c r="T75" s="26" t="s">
        <v>257</v>
      </c>
      <c r="U75" s="17" t="s">
        <v>57</v>
      </c>
      <c r="V75" s="19">
        <v>1</v>
      </c>
    </row>
    <row r="76" spans="1:22" ht="12.75" x14ac:dyDescent="0.2">
      <c r="A76" s="20"/>
      <c r="C76" s="17" t="s">
        <v>172</v>
      </c>
      <c r="D76" s="17">
        <v>3</v>
      </c>
      <c r="E76" s="26" t="s">
        <v>278</v>
      </c>
      <c r="F76" s="17" t="s">
        <v>91</v>
      </c>
      <c r="G76" s="18">
        <v>8</v>
      </c>
      <c r="H76" s="17">
        <v>0</v>
      </c>
      <c r="I76" s="17">
        <v>3</v>
      </c>
      <c r="J76" s="19">
        <v>3</v>
      </c>
      <c r="K76" s="26"/>
      <c r="L76" s="17" t="s">
        <v>172</v>
      </c>
      <c r="M76" s="17">
        <v>19</v>
      </c>
      <c r="N76" s="26" t="s">
        <v>236</v>
      </c>
      <c r="O76" s="17" t="s">
        <v>45</v>
      </c>
      <c r="P76" s="19">
        <v>1</v>
      </c>
      <c r="Q76" s="26"/>
      <c r="R76" s="17" t="s">
        <v>172</v>
      </c>
      <c r="S76" s="17">
        <v>18</v>
      </c>
      <c r="T76" s="26" t="s">
        <v>253</v>
      </c>
      <c r="U76" s="17" t="s">
        <v>57</v>
      </c>
      <c r="V76" s="19">
        <v>1</v>
      </c>
    </row>
    <row r="77" spans="1:22" ht="12.75" x14ac:dyDescent="0.2">
      <c r="A77" s="20"/>
      <c r="C77" s="17" t="s">
        <v>174</v>
      </c>
      <c r="D77" s="17">
        <v>2</v>
      </c>
      <c r="E77" s="26" t="s">
        <v>194</v>
      </c>
      <c r="F77" s="17" t="s">
        <v>91</v>
      </c>
      <c r="G77" s="18">
        <v>8</v>
      </c>
      <c r="H77" s="17">
        <v>0</v>
      </c>
      <c r="I77" s="17">
        <v>3</v>
      </c>
      <c r="J77" s="19">
        <v>3</v>
      </c>
      <c r="K77" s="26"/>
      <c r="L77" s="17" t="s">
        <v>174</v>
      </c>
      <c r="M77" s="17">
        <v>15</v>
      </c>
      <c r="N77" s="26" t="s">
        <v>116</v>
      </c>
      <c r="O77" s="17" t="s">
        <v>45</v>
      </c>
      <c r="P77" s="19">
        <v>1</v>
      </c>
      <c r="Q77" s="26"/>
      <c r="R77" s="17" t="s">
        <v>174</v>
      </c>
      <c r="S77" s="17">
        <v>8</v>
      </c>
      <c r="T77" s="26" t="s">
        <v>95</v>
      </c>
      <c r="U77" s="17" t="s">
        <v>50</v>
      </c>
      <c r="V77" s="19">
        <v>1</v>
      </c>
    </row>
    <row r="78" spans="1:22" ht="12.75" x14ac:dyDescent="0.2">
      <c r="A78" s="20"/>
      <c r="C78" s="17" t="s">
        <v>176</v>
      </c>
      <c r="D78" s="17">
        <v>9</v>
      </c>
      <c r="E78" s="26" t="s">
        <v>294</v>
      </c>
      <c r="F78" s="17" t="s">
        <v>42</v>
      </c>
      <c r="G78" s="18">
        <v>8</v>
      </c>
      <c r="H78" s="17">
        <v>2</v>
      </c>
      <c r="I78" s="17">
        <v>0</v>
      </c>
      <c r="J78" s="19">
        <v>2</v>
      </c>
      <c r="K78" s="26"/>
      <c r="L78" s="17" t="s">
        <v>176</v>
      </c>
      <c r="M78" s="17">
        <v>15</v>
      </c>
      <c r="N78" s="26" t="s">
        <v>150</v>
      </c>
      <c r="O78" s="17" t="s">
        <v>151</v>
      </c>
      <c r="P78" s="19">
        <v>1</v>
      </c>
      <c r="Q78" s="26"/>
      <c r="R78" s="17" t="s">
        <v>176</v>
      </c>
      <c r="S78" s="17">
        <v>6</v>
      </c>
      <c r="T78" s="26" t="s">
        <v>165</v>
      </c>
      <c r="U78" s="17" t="s">
        <v>45</v>
      </c>
      <c r="V78" s="19">
        <v>1</v>
      </c>
    </row>
    <row r="79" spans="1:22" ht="12.75" x14ac:dyDescent="0.2">
      <c r="A79" s="20"/>
      <c r="C79" s="17" t="s">
        <v>190</v>
      </c>
      <c r="D79" s="17">
        <v>7</v>
      </c>
      <c r="E79" s="26" t="s">
        <v>231</v>
      </c>
      <c r="F79" s="17" t="s">
        <v>91</v>
      </c>
      <c r="G79" s="18">
        <v>8</v>
      </c>
      <c r="H79" s="17">
        <v>2</v>
      </c>
      <c r="I79" s="17">
        <v>0</v>
      </c>
      <c r="J79" s="19">
        <v>2</v>
      </c>
      <c r="K79" s="26"/>
      <c r="L79" s="17" t="s">
        <v>190</v>
      </c>
      <c r="M79" s="17">
        <v>18</v>
      </c>
      <c r="N79" s="26" t="s">
        <v>224</v>
      </c>
      <c r="O79" s="17" t="s">
        <v>151</v>
      </c>
      <c r="P79" s="19">
        <v>1</v>
      </c>
      <c r="Q79" s="26"/>
      <c r="R79" s="17" t="s">
        <v>190</v>
      </c>
      <c r="S79" s="17">
        <v>7</v>
      </c>
      <c r="T79" s="26" t="s">
        <v>70</v>
      </c>
      <c r="U79" s="17" t="s">
        <v>45</v>
      </c>
      <c r="V79" s="19">
        <v>1</v>
      </c>
    </row>
    <row r="80" spans="1:22" ht="12.75" x14ac:dyDescent="0.2">
      <c r="A80" s="20"/>
      <c r="C80" s="17" t="s">
        <v>191</v>
      </c>
      <c r="D80" s="17">
        <v>6</v>
      </c>
      <c r="E80" s="26" t="s">
        <v>232</v>
      </c>
      <c r="F80" s="17" t="s">
        <v>91</v>
      </c>
      <c r="G80" s="18">
        <v>8</v>
      </c>
      <c r="H80" s="17">
        <v>2</v>
      </c>
      <c r="I80" s="17">
        <v>0</v>
      </c>
      <c r="J80" s="19">
        <v>2</v>
      </c>
      <c r="K80" s="26"/>
      <c r="L80" s="17" t="s">
        <v>191</v>
      </c>
      <c r="M80" s="17">
        <v>20</v>
      </c>
      <c r="N80" s="26" t="s">
        <v>251</v>
      </c>
      <c r="O80" s="17" t="s">
        <v>151</v>
      </c>
      <c r="P80" s="19">
        <v>1</v>
      </c>
      <c r="Q80" s="26"/>
      <c r="R80" s="17" t="s">
        <v>191</v>
      </c>
      <c r="S80" s="17">
        <v>11</v>
      </c>
      <c r="T80" s="26" t="s">
        <v>186</v>
      </c>
      <c r="U80" s="17" t="s">
        <v>45</v>
      </c>
      <c r="V80" s="19">
        <v>1</v>
      </c>
    </row>
    <row r="81" spans="1:22" ht="12.75" x14ac:dyDescent="0.2">
      <c r="A81" s="20"/>
      <c r="C81" s="17" t="s">
        <v>192</v>
      </c>
      <c r="D81" s="17">
        <v>4</v>
      </c>
      <c r="E81" s="26" t="s">
        <v>233</v>
      </c>
      <c r="F81" s="17" t="s">
        <v>151</v>
      </c>
      <c r="G81" s="18">
        <v>5</v>
      </c>
      <c r="H81" s="17">
        <v>2</v>
      </c>
      <c r="I81" s="17">
        <v>0</v>
      </c>
      <c r="J81" s="19">
        <v>2</v>
      </c>
      <c r="K81" s="26"/>
      <c r="L81" s="17" t="s">
        <v>192</v>
      </c>
      <c r="M81" s="17">
        <v>9</v>
      </c>
      <c r="N81" s="26" t="s">
        <v>126</v>
      </c>
      <c r="O81" s="17" t="s">
        <v>35</v>
      </c>
      <c r="P81" s="19">
        <v>1</v>
      </c>
      <c r="Q81" s="26"/>
      <c r="R81" s="17" t="s">
        <v>192</v>
      </c>
      <c r="S81" s="17">
        <v>19</v>
      </c>
      <c r="T81" s="26" t="s">
        <v>236</v>
      </c>
      <c r="U81" s="17" t="s">
        <v>45</v>
      </c>
      <c r="V81" s="19">
        <v>1</v>
      </c>
    </row>
    <row r="82" spans="1:22" ht="12.75" x14ac:dyDescent="0.2">
      <c r="A82" s="20"/>
      <c r="C82" s="17" t="s">
        <v>193</v>
      </c>
      <c r="D82" s="17">
        <v>4</v>
      </c>
      <c r="E82" s="26" t="s">
        <v>255</v>
      </c>
      <c r="F82" s="17" t="s">
        <v>57</v>
      </c>
      <c r="G82" s="18">
        <v>8</v>
      </c>
      <c r="H82" s="17">
        <v>1</v>
      </c>
      <c r="I82" s="17">
        <v>1</v>
      </c>
      <c r="J82" s="19">
        <v>2</v>
      </c>
      <c r="K82" s="26"/>
      <c r="L82" s="17" t="s">
        <v>193</v>
      </c>
      <c r="M82" s="17">
        <v>3</v>
      </c>
      <c r="N82" s="26" t="s">
        <v>163</v>
      </c>
      <c r="O82" s="17" t="s">
        <v>35</v>
      </c>
      <c r="P82" s="19">
        <v>1</v>
      </c>
      <c r="Q82" s="26"/>
      <c r="R82" s="17" t="s">
        <v>193</v>
      </c>
      <c r="S82" s="17">
        <v>18</v>
      </c>
      <c r="T82" s="26" t="s">
        <v>44</v>
      </c>
      <c r="U82" s="17" t="s">
        <v>45</v>
      </c>
      <c r="V82" s="19">
        <v>1</v>
      </c>
    </row>
    <row r="83" spans="1:22" ht="12.75" x14ac:dyDescent="0.2">
      <c r="A83" s="20"/>
      <c r="C83" s="17" t="s">
        <v>195</v>
      </c>
      <c r="D83" s="17">
        <v>12</v>
      </c>
      <c r="E83" s="26" t="s">
        <v>235</v>
      </c>
      <c r="F83" s="17" t="s">
        <v>102</v>
      </c>
      <c r="G83" s="18">
        <v>6</v>
      </c>
      <c r="H83" s="17">
        <v>1</v>
      </c>
      <c r="I83" s="17">
        <v>1</v>
      </c>
      <c r="J83" s="19">
        <v>2</v>
      </c>
      <c r="K83" s="26"/>
      <c r="L83" s="17" t="s">
        <v>195</v>
      </c>
      <c r="M83" s="17">
        <v>18</v>
      </c>
      <c r="N83" s="26" t="s">
        <v>124</v>
      </c>
      <c r="O83" s="17" t="s">
        <v>35</v>
      </c>
      <c r="P83" s="19">
        <v>1</v>
      </c>
      <c r="Q83" s="26"/>
      <c r="R83" s="17" t="s">
        <v>195</v>
      </c>
      <c r="S83" s="17">
        <v>16</v>
      </c>
      <c r="T83" s="26" t="s">
        <v>291</v>
      </c>
      <c r="U83" s="17" t="s">
        <v>151</v>
      </c>
      <c r="V83" s="19">
        <v>1</v>
      </c>
    </row>
    <row r="84" spans="1:22" ht="12.75" x14ac:dyDescent="0.2">
      <c r="A84" s="20"/>
      <c r="C84" s="17" t="s">
        <v>196</v>
      </c>
      <c r="D84" s="17">
        <v>20</v>
      </c>
      <c r="E84" s="26" t="s">
        <v>122</v>
      </c>
      <c r="F84" s="17" t="s">
        <v>102</v>
      </c>
      <c r="G84" s="18">
        <v>6</v>
      </c>
      <c r="H84" s="17">
        <v>1</v>
      </c>
      <c r="I84" s="17">
        <v>1</v>
      </c>
      <c r="J84" s="19">
        <v>2</v>
      </c>
      <c r="K84" s="26"/>
      <c r="L84" s="17" t="s">
        <v>196</v>
      </c>
      <c r="M84" s="17">
        <v>5</v>
      </c>
      <c r="N84" s="26" t="s">
        <v>188</v>
      </c>
      <c r="O84" s="17" t="s">
        <v>35</v>
      </c>
      <c r="P84" s="19">
        <v>1</v>
      </c>
      <c r="Q84" s="26"/>
      <c r="R84" s="17" t="s">
        <v>196</v>
      </c>
      <c r="S84" s="17">
        <v>9</v>
      </c>
      <c r="T84" s="26" t="s">
        <v>227</v>
      </c>
      <c r="U84" s="17" t="s">
        <v>151</v>
      </c>
      <c r="V84" s="19">
        <v>1</v>
      </c>
    </row>
    <row r="85" spans="1:22" ht="12.75" x14ac:dyDescent="0.2">
      <c r="A85" s="20"/>
      <c r="C85" s="17" t="s">
        <v>197</v>
      </c>
      <c r="D85" s="17">
        <v>16</v>
      </c>
      <c r="E85" s="26" t="s">
        <v>189</v>
      </c>
      <c r="F85" s="17" t="s">
        <v>35</v>
      </c>
      <c r="G85" s="18">
        <v>6</v>
      </c>
      <c r="H85" s="17">
        <v>1</v>
      </c>
      <c r="I85" s="17">
        <v>1</v>
      </c>
      <c r="J85" s="19">
        <v>2</v>
      </c>
      <c r="K85" s="26"/>
      <c r="L85" s="17" t="s">
        <v>197</v>
      </c>
      <c r="M85" s="17">
        <v>16</v>
      </c>
      <c r="N85" s="26" t="s">
        <v>189</v>
      </c>
      <c r="O85" s="17" t="s">
        <v>35</v>
      </c>
      <c r="P85" s="19">
        <v>1</v>
      </c>
      <c r="Q85" s="26"/>
      <c r="R85" s="17" t="s">
        <v>197</v>
      </c>
      <c r="S85" s="17">
        <v>14</v>
      </c>
      <c r="T85" s="26" t="s">
        <v>205</v>
      </c>
      <c r="U85" s="17" t="s">
        <v>151</v>
      </c>
      <c r="V85" s="19">
        <v>1</v>
      </c>
    </row>
    <row r="86" spans="1:22" ht="12.75" x14ac:dyDescent="0.2">
      <c r="A86" s="20"/>
      <c r="C86" s="17" t="s">
        <v>208</v>
      </c>
      <c r="D86" s="17">
        <v>3</v>
      </c>
      <c r="E86" s="26" t="s">
        <v>163</v>
      </c>
      <c r="F86" s="17" t="s">
        <v>35</v>
      </c>
      <c r="G86" s="18">
        <v>4</v>
      </c>
      <c r="H86" s="17">
        <v>1</v>
      </c>
      <c r="I86" s="17">
        <v>1</v>
      </c>
      <c r="J86" s="19">
        <v>2</v>
      </c>
      <c r="K86" s="26"/>
      <c r="L86" s="17" t="s">
        <v>208</v>
      </c>
      <c r="M86" s="17">
        <v>17</v>
      </c>
      <c r="N86" s="26" t="s">
        <v>241</v>
      </c>
      <c r="O86" s="17" t="s">
        <v>35</v>
      </c>
      <c r="P86" s="19">
        <v>1</v>
      </c>
      <c r="Q86" s="26"/>
      <c r="R86" s="17" t="s">
        <v>208</v>
      </c>
      <c r="S86" s="17">
        <v>8</v>
      </c>
      <c r="T86" s="26" t="s">
        <v>177</v>
      </c>
      <c r="U86" s="17" t="s">
        <v>151</v>
      </c>
      <c r="V86" s="19">
        <v>1</v>
      </c>
    </row>
    <row r="87" spans="1:22" ht="12.75" x14ac:dyDescent="0.2">
      <c r="A87" s="20"/>
      <c r="C87" s="17" t="s">
        <v>210</v>
      </c>
      <c r="D87" s="17">
        <v>18</v>
      </c>
      <c r="E87" s="26" t="s">
        <v>124</v>
      </c>
      <c r="F87" s="17" t="s">
        <v>35</v>
      </c>
      <c r="G87" s="18">
        <v>6</v>
      </c>
      <c r="H87" s="17">
        <v>1</v>
      </c>
      <c r="I87" s="17">
        <v>1</v>
      </c>
      <c r="J87" s="19">
        <v>2</v>
      </c>
      <c r="K87" s="26"/>
      <c r="L87" s="17" t="s">
        <v>210</v>
      </c>
      <c r="M87" s="17">
        <v>20</v>
      </c>
      <c r="N87" s="26" t="s">
        <v>122</v>
      </c>
      <c r="O87" s="17" t="s">
        <v>102</v>
      </c>
      <c r="P87" s="19">
        <v>1</v>
      </c>
      <c r="Q87" s="26"/>
      <c r="R87" s="17" t="s">
        <v>210</v>
      </c>
      <c r="S87" s="17">
        <v>12</v>
      </c>
      <c r="T87" s="26" t="s">
        <v>288</v>
      </c>
      <c r="U87" s="17" t="s">
        <v>151</v>
      </c>
      <c r="V87" s="19">
        <v>1</v>
      </c>
    </row>
    <row r="88" spans="1:22" ht="12.75" x14ac:dyDescent="0.2">
      <c r="A88" s="20"/>
      <c r="C88" s="17" t="s">
        <v>212</v>
      </c>
      <c r="D88" s="17">
        <v>11</v>
      </c>
      <c r="E88" s="26" t="s">
        <v>186</v>
      </c>
      <c r="F88" s="17" t="s">
        <v>45</v>
      </c>
      <c r="G88" s="18">
        <v>6</v>
      </c>
      <c r="H88" s="17">
        <v>1</v>
      </c>
      <c r="I88" s="17">
        <v>1</v>
      </c>
      <c r="J88" s="19">
        <v>2</v>
      </c>
      <c r="K88" s="26"/>
      <c r="L88" s="17" t="s">
        <v>212</v>
      </c>
      <c r="M88" s="17">
        <v>19</v>
      </c>
      <c r="N88" s="26" t="s">
        <v>237</v>
      </c>
      <c r="O88" s="17" t="s">
        <v>102</v>
      </c>
      <c r="P88" s="19">
        <v>1</v>
      </c>
      <c r="Q88" s="26"/>
      <c r="R88" s="17" t="s">
        <v>212</v>
      </c>
      <c r="S88" s="17">
        <v>3</v>
      </c>
      <c r="T88" s="26" t="s">
        <v>163</v>
      </c>
      <c r="U88" s="17" t="s">
        <v>35</v>
      </c>
      <c r="V88" s="19">
        <v>1</v>
      </c>
    </row>
    <row r="89" spans="1:22" ht="12.75" x14ac:dyDescent="0.2">
      <c r="A89" s="20"/>
      <c r="C89" s="17" t="s">
        <v>213</v>
      </c>
      <c r="D89" s="17">
        <v>19</v>
      </c>
      <c r="E89" s="26" t="s">
        <v>236</v>
      </c>
      <c r="F89" s="17" t="s">
        <v>45</v>
      </c>
      <c r="G89" s="18">
        <v>6</v>
      </c>
      <c r="H89" s="17">
        <v>1</v>
      </c>
      <c r="I89" s="17">
        <v>1</v>
      </c>
      <c r="J89" s="19">
        <v>2</v>
      </c>
      <c r="K89" s="26"/>
      <c r="L89" s="17" t="s">
        <v>213</v>
      </c>
      <c r="M89" s="17">
        <v>14</v>
      </c>
      <c r="N89" s="26" t="s">
        <v>230</v>
      </c>
      <c r="O89" s="17" t="s">
        <v>102</v>
      </c>
      <c r="P89" s="19">
        <v>1</v>
      </c>
      <c r="Q89" s="26"/>
      <c r="R89" s="17" t="s">
        <v>213</v>
      </c>
      <c r="S89" s="17">
        <v>18</v>
      </c>
      <c r="T89" s="26" t="s">
        <v>124</v>
      </c>
      <c r="U89" s="17" t="s">
        <v>35</v>
      </c>
      <c r="V89" s="19">
        <v>1</v>
      </c>
    </row>
    <row r="90" spans="1:22" ht="12.75" x14ac:dyDescent="0.2">
      <c r="A90" s="20"/>
      <c r="C90" s="17" t="s">
        <v>214</v>
      </c>
      <c r="D90" s="17">
        <v>5</v>
      </c>
      <c r="E90" s="26" t="s">
        <v>144</v>
      </c>
      <c r="F90" s="17" t="s">
        <v>84</v>
      </c>
      <c r="G90" s="18">
        <v>5</v>
      </c>
      <c r="H90" s="17">
        <v>1</v>
      </c>
      <c r="I90" s="17">
        <v>1</v>
      </c>
      <c r="J90" s="19">
        <v>2</v>
      </c>
      <c r="K90" s="26"/>
      <c r="L90" s="17" t="s">
        <v>214</v>
      </c>
      <c r="M90" s="17">
        <v>12</v>
      </c>
      <c r="N90" s="26" t="s">
        <v>235</v>
      </c>
      <c r="O90" s="17" t="s">
        <v>102</v>
      </c>
      <c r="P90" s="19">
        <v>1</v>
      </c>
      <c r="Q90" s="26"/>
      <c r="R90" s="17" t="s">
        <v>214</v>
      </c>
      <c r="S90" s="17">
        <v>16</v>
      </c>
      <c r="T90" s="26" t="s">
        <v>189</v>
      </c>
      <c r="U90" s="17" t="s">
        <v>35</v>
      </c>
      <c r="V90" s="19">
        <v>1</v>
      </c>
    </row>
    <row r="91" spans="1:22" ht="12.75" x14ac:dyDescent="0.2">
      <c r="A91" s="20"/>
      <c r="C91" s="17" t="s">
        <v>215</v>
      </c>
      <c r="D91" s="17">
        <v>3</v>
      </c>
      <c r="E91" s="26" t="s">
        <v>222</v>
      </c>
      <c r="F91" s="17" t="s">
        <v>37</v>
      </c>
      <c r="G91" s="18">
        <v>8</v>
      </c>
      <c r="H91" s="17">
        <v>1</v>
      </c>
      <c r="I91" s="17">
        <v>1</v>
      </c>
      <c r="J91" s="19">
        <v>2</v>
      </c>
      <c r="K91" s="26"/>
      <c r="L91" s="17" t="s">
        <v>215</v>
      </c>
      <c r="M91" s="17">
        <v>18</v>
      </c>
      <c r="N91" s="26" t="s">
        <v>155</v>
      </c>
      <c r="O91" s="17" t="s">
        <v>62</v>
      </c>
      <c r="P91" s="19">
        <v>1</v>
      </c>
      <c r="Q91" s="26"/>
      <c r="R91" s="17" t="s">
        <v>215</v>
      </c>
      <c r="S91" s="17">
        <v>10</v>
      </c>
      <c r="T91" s="26" t="s">
        <v>110</v>
      </c>
      <c r="U91" s="17" t="s">
        <v>35</v>
      </c>
      <c r="V91" s="19">
        <v>1</v>
      </c>
    </row>
    <row r="92" spans="1:22" ht="12.75" x14ac:dyDescent="0.2">
      <c r="A92" s="20"/>
      <c r="C92" s="17" t="s">
        <v>216</v>
      </c>
      <c r="D92" s="17">
        <v>9</v>
      </c>
      <c r="E92" s="26" t="s">
        <v>247</v>
      </c>
      <c r="F92" s="17" t="s">
        <v>37</v>
      </c>
      <c r="G92" s="18">
        <v>8</v>
      </c>
      <c r="H92" s="17">
        <v>1</v>
      </c>
      <c r="I92" s="17">
        <v>1</v>
      </c>
      <c r="J92" s="19">
        <v>2</v>
      </c>
      <c r="K92" s="26"/>
      <c r="L92" s="17" t="s">
        <v>216</v>
      </c>
      <c r="M92" s="17">
        <v>3</v>
      </c>
      <c r="N92" s="26" t="s">
        <v>132</v>
      </c>
      <c r="O92" s="17" t="s">
        <v>77</v>
      </c>
      <c r="P92" s="19">
        <v>1</v>
      </c>
      <c r="Q92" s="26"/>
      <c r="R92" s="17" t="s">
        <v>216</v>
      </c>
      <c r="S92" s="17">
        <v>10</v>
      </c>
      <c r="T92" s="26" t="s">
        <v>161</v>
      </c>
      <c r="U92" s="17" t="s">
        <v>102</v>
      </c>
      <c r="V92" s="19">
        <v>1</v>
      </c>
    </row>
    <row r="93" spans="1:22" ht="12.75" x14ac:dyDescent="0.2">
      <c r="A93" s="20"/>
      <c r="C93" s="17" t="s">
        <v>217</v>
      </c>
      <c r="D93" s="17">
        <v>19</v>
      </c>
      <c r="E93" s="26" t="s">
        <v>237</v>
      </c>
      <c r="F93" s="17" t="s">
        <v>102</v>
      </c>
      <c r="G93" s="18">
        <v>6</v>
      </c>
      <c r="H93" s="17">
        <v>1</v>
      </c>
      <c r="I93" s="17">
        <v>1</v>
      </c>
      <c r="J93" s="19">
        <v>2</v>
      </c>
      <c r="K93" s="26"/>
      <c r="L93" s="17" t="s">
        <v>217</v>
      </c>
      <c r="M93" s="17">
        <v>7</v>
      </c>
      <c r="N93" s="26" t="s">
        <v>242</v>
      </c>
      <c r="O93" s="17" t="s">
        <v>77</v>
      </c>
      <c r="P93" s="19">
        <v>1</v>
      </c>
      <c r="Q93" s="26"/>
      <c r="R93" s="17" t="s">
        <v>217</v>
      </c>
      <c r="S93" s="17">
        <v>13</v>
      </c>
      <c r="T93" s="26" t="s">
        <v>268</v>
      </c>
      <c r="U93" s="17" t="s">
        <v>102</v>
      </c>
      <c r="V93" s="19">
        <v>1</v>
      </c>
    </row>
    <row r="94" spans="1:22" ht="12.75" x14ac:dyDescent="0.2">
      <c r="A94" s="20"/>
      <c r="C94" s="17" t="s">
        <v>218</v>
      </c>
      <c r="D94" s="17">
        <v>13</v>
      </c>
      <c r="E94" s="26" t="s">
        <v>184</v>
      </c>
      <c r="F94" s="17" t="s">
        <v>50</v>
      </c>
      <c r="G94" s="18">
        <v>5</v>
      </c>
      <c r="H94" s="17">
        <v>0</v>
      </c>
      <c r="I94" s="17">
        <v>2</v>
      </c>
      <c r="J94" s="19">
        <v>2</v>
      </c>
      <c r="K94" s="26"/>
      <c r="L94" s="17" t="s">
        <v>218</v>
      </c>
      <c r="M94" s="17">
        <v>2</v>
      </c>
      <c r="N94" s="26" t="s">
        <v>134</v>
      </c>
      <c r="O94" s="17" t="s">
        <v>77</v>
      </c>
      <c r="P94" s="19">
        <v>1</v>
      </c>
      <c r="Q94" s="26"/>
      <c r="R94" s="17" t="s">
        <v>218</v>
      </c>
      <c r="S94" s="17">
        <v>6</v>
      </c>
      <c r="T94" s="26" t="s">
        <v>265</v>
      </c>
      <c r="U94" s="17" t="s">
        <v>102</v>
      </c>
      <c r="V94" s="19">
        <v>1</v>
      </c>
    </row>
    <row r="95" spans="1:22" ht="12.75" x14ac:dyDescent="0.2">
      <c r="A95" s="20"/>
      <c r="C95" s="17" t="s">
        <v>219</v>
      </c>
      <c r="D95" s="17">
        <v>7</v>
      </c>
      <c r="E95" s="26" t="s">
        <v>238</v>
      </c>
      <c r="F95" s="17" t="s">
        <v>57</v>
      </c>
      <c r="G95" s="18">
        <v>8</v>
      </c>
      <c r="H95" s="17">
        <v>0</v>
      </c>
      <c r="I95" s="17">
        <v>2</v>
      </c>
      <c r="J95" s="19">
        <v>2</v>
      </c>
      <c r="K95" s="26"/>
      <c r="L95" s="17" t="s">
        <v>219</v>
      </c>
      <c r="M95" s="17">
        <v>19</v>
      </c>
      <c r="N95" s="26" t="s">
        <v>140</v>
      </c>
      <c r="O95" s="17" t="s">
        <v>84</v>
      </c>
      <c r="P95" s="19">
        <v>1</v>
      </c>
      <c r="Q95" s="26"/>
      <c r="R95" s="17" t="s">
        <v>219</v>
      </c>
      <c r="S95" s="17">
        <v>20</v>
      </c>
      <c r="T95" s="26" t="s">
        <v>122</v>
      </c>
      <c r="U95" s="17" t="s">
        <v>102</v>
      </c>
      <c r="V95" s="19">
        <v>1</v>
      </c>
    </row>
    <row r="96" spans="1:22" ht="12.75" x14ac:dyDescent="0.2">
      <c r="A96" s="20"/>
      <c r="C96" s="17" t="s">
        <v>220</v>
      </c>
      <c r="D96" s="17">
        <v>4</v>
      </c>
      <c r="E96" s="26" t="s">
        <v>159</v>
      </c>
      <c r="F96" s="17" t="s">
        <v>102</v>
      </c>
      <c r="G96" s="18">
        <v>6</v>
      </c>
      <c r="H96" s="17">
        <v>0</v>
      </c>
      <c r="I96" s="17">
        <v>2</v>
      </c>
      <c r="J96" s="19">
        <v>2</v>
      </c>
      <c r="K96" s="26"/>
      <c r="L96" s="17" t="s">
        <v>220</v>
      </c>
      <c r="M96" s="17">
        <v>5</v>
      </c>
      <c r="N96" s="26" t="s">
        <v>144</v>
      </c>
      <c r="O96" s="17" t="s">
        <v>84</v>
      </c>
      <c r="P96" s="19">
        <v>1</v>
      </c>
      <c r="Q96" s="26"/>
      <c r="R96" s="17" t="s">
        <v>220</v>
      </c>
      <c r="S96" s="17">
        <v>5</v>
      </c>
      <c r="T96" s="26" t="s">
        <v>263</v>
      </c>
      <c r="U96" s="17" t="s">
        <v>102</v>
      </c>
      <c r="V96" s="19">
        <v>1</v>
      </c>
    </row>
    <row r="97" spans="1:22" ht="12.75" x14ac:dyDescent="0.2">
      <c r="A97" s="20"/>
      <c r="C97" s="17" t="s">
        <v>221</v>
      </c>
      <c r="D97" s="17">
        <v>10</v>
      </c>
      <c r="E97" s="26" t="s">
        <v>118</v>
      </c>
      <c r="F97" s="17" t="s">
        <v>45</v>
      </c>
      <c r="G97" s="18">
        <v>6</v>
      </c>
      <c r="H97" s="17">
        <v>0</v>
      </c>
      <c r="I97" s="17">
        <v>2</v>
      </c>
      <c r="J97" s="19">
        <v>2</v>
      </c>
      <c r="K97" s="26"/>
      <c r="L97" s="17" t="s">
        <v>221</v>
      </c>
      <c r="M97" s="17">
        <v>2</v>
      </c>
      <c r="N97" s="26" t="s">
        <v>245</v>
      </c>
      <c r="O97" s="17" t="s">
        <v>84</v>
      </c>
      <c r="P97" s="19">
        <v>1</v>
      </c>
      <c r="Q97" s="26"/>
      <c r="R97" s="17" t="s">
        <v>221</v>
      </c>
      <c r="S97" s="17">
        <v>11</v>
      </c>
      <c r="T97" s="26" t="s">
        <v>228</v>
      </c>
      <c r="U97" s="17" t="s">
        <v>102</v>
      </c>
      <c r="V97" s="19">
        <v>1</v>
      </c>
    </row>
    <row r="98" spans="1:22" ht="12.75" x14ac:dyDescent="0.2">
      <c r="A98" s="20"/>
      <c r="C98" s="17" t="s">
        <v>223</v>
      </c>
      <c r="D98" s="17">
        <v>5</v>
      </c>
      <c r="E98" s="26" t="s">
        <v>239</v>
      </c>
      <c r="F98" s="17" t="s">
        <v>37</v>
      </c>
      <c r="G98" s="18">
        <v>8</v>
      </c>
      <c r="H98" s="17">
        <v>0</v>
      </c>
      <c r="I98" s="17">
        <v>2</v>
      </c>
      <c r="J98" s="19">
        <v>2</v>
      </c>
      <c r="K98" s="26"/>
      <c r="L98" s="17" t="s">
        <v>223</v>
      </c>
      <c r="M98" s="17">
        <v>6</v>
      </c>
      <c r="N98" s="26" t="s">
        <v>204</v>
      </c>
      <c r="O98" s="17" t="s">
        <v>37</v>
      </c>
      <c r="P98" s="19">
        <v>1</v>
      </c>
      <c r="Q98" s="26"/>
      <c r="R98" s="17" t="s">
        <v>223</v>
      </c>
      <c r="S98" s="17">
        <v>17</v>
      </c>
      <c r="T98" s="26" t="s">
        <v>101</v>
      </c>
      <c r="U98" s="17" t="s">
        <v>102</v>
      </c>
      <c r="V98" s="19">
        <v>1</v>
      </c>
    </row>
    <row r="99" spans="1:22" ht="12.75" x14ac:dyDescent="0.2">
      <c r="A99" s="20"/>
      <c r="C99" s="17" t="s">
        <v>225</v>
      </c>
      <c r="D99" s="17">
        <v>17</v>
      </c>
      <c r="E99" s="26" t="s">
        <v>240</v>
      </c>
      <c r="F99" s="17" t="s">
        <v>57</v>
      </c>
      <c r="G99" s="18">
        <v>8</v>
      </c>
      <c r="H99" s="17">
        <v>1</v>
      </c>
      <c r="I99" s="17">
        <v>0</v>
      </c>
      <c r="J99" s="19">
        <v>1</v>
      </c>
      <c r="K99" s="26"/>
      <c r="L99" s="17" t="s">
        <v>225</v>
      </c>
      <c r="M99" s="17">
        <v>3</v>
      </c>
      <c r="N99" s="26" t="s">
        <v>222</v>
      </c>
      <c r="O99" s="17" t="s">
        <v>37</v>
      </c>
      <c r="P99" s="19">
        <v>1</v>
      </c>
      <c r="Q99" s="26"/>
      <c r="R99" s="17" t="s">
        <v>225</v>
      </c>
      <c r="S99" s="17">
        <v>19</v>
      </c>
      <c r="T99" s="26" t="s">
        <v>237</v>
      </c>
      <c r="U99" s="17" t="s">
        <v>102</v>
      </c>
      <c r="V99" s="19">
        <v>1</v>
      </c>
    </row>
    <row r="100" spans="1:22" ht="12.75" x14ac:dyDescent="0.2">
      <c r="A100" s="20"/>
      <c r="C100" s="17" t="s">
        <v>226</v>
      </c>
      <c r="D100" s="17">
        <v>17</v>
      </c>
      <c r="E100" s="26" t="s">
        <v>241</v>
      </c>
      <c r="F100" s="17" t="s">
        <v>35</v>
      </c>
      <c r="G100" s="18">
        <v>6</v>
      </c>
      <c r="H100" s="17">
        <v>1</v>
      </c>
      <c r="I100" s="17">
        <v>0</v>
      </c>
      <c r="J100" s="19">
        <v>1</v>
      </c>
      <c r="K100" s="26"/>
      <c r="L100" s="17" t="s">
        <v>226</v>
      </c>
      <c r="M100" s="17">
        <v>9</v>
      </c>
      <c r="N100" s="26" t="s">
        <v>247</v>
      </c>
      <c r="O100" s="17" t="s">
        <v>37</v>
      </c>
      <c r="P100" s="19">
        <v>1</v>
      </c>
      <c r="Q100" s="26"/>
      <c r="R100" s="17" t="s">
        <v>226</v>
      </c>
      <c r="S100" s="17">
        <v>7</v>
      </c>
      <c r="T100" s="26" t="s">
        <v>296</v>
      </c>
      <c r="U100" s="17" t="s">
        <v>102</v>
      </c>
      <c r="V100" s="19">
        <v>1</v>
      </c>
    </row>
    <row r="101" spans="1:22" ht="12.75" x14ac:dyDescent="0.2">
      <c r="A101" s="20"/>
      <c r="C101" s="17" t="s">
        <v>243</v>
      </c>
      <c r="D101" s="17">
        <v>9</v>
      </c>
      <c r="E101" s="26" t="s">
        <v>126</v>
      </c>
      <c r="F101" s="17" t="s">
        <v>35</v>
      </c>
      <c r="G101" s="18">
        <v>5</v>
      </c>
      <c r="H101" s="17">
        <v>1</v>
      </c>
      <c r="I101" s="17">
        <v>0</v>
      </c>
      <c r="J101" s="19">
        <v>1</v>
      </c>
      <c r="K101" s="26"/>
      <c r="L101" s="17" t="s">
        <v>243</v>
      </c>
      <c r="M101" s="17">
        <v>8</v>
      </c>
      <c r="N101" s="26" t="s">
        <v>136</v>
      </c>
      <c r="O101" s="17" t="s">
        <v>91</v>
      </c>
      <c r="P101" s="19">
        <v>1</v>
      </c>
      <c r="Q101" s="26"/>
      <c r="R101" s="17" t="s">
        <v>243</v>
      </c>
      <c r="S101" s="17">
        <v>12</v>
      </c>
      <c r="T101" s="26" t="s">
        <v>235</v>
      </c>
      <c r="U101" s="17" t="s">
        <v>102</v>
      </c>
      <c r="V101" s="19">
        <v>1</v>
      </c>
    </row>
    <row r="102" spans="1:22" ht="12.75" x14ac:dyDescent="0.2">
      <c r="A102" s="20"/>
      <c r="C102" s="17" t="s">
        <v>244</v>
      </c>
      <c r="D102" s="17">
        <v>16</v>
      </c>
      <c r="E102" s="26" t="s">
        <v>128</v>
      </c>
      <c r="F102" s="17" t="s">
        <v>45</v>
      </c>
      <c r="G102" s="18">
        <v>6</v>
      </c>
      <c r="H102" s="17">
        <v>1</v>
      </c>
      <c r="I102" s="17">
        <v>0</v>
      </c>
      <c r="J102" s="19">
        <v>1</v>
      </c>
      <c r="K102" s="26"/>
      <c r="L102" s="17"/>
      <c r="M102" s="17"/>
      <c r="N102" s="26"/>
      <c r="O102" s="17"/>
      <c r="P102" s="19"/>
      <c r="Q102" s="26"/>
      <c r="R102" s="17" t="s">
        <v>244</v>
      </c>
      <c r="S102" s="17">
        <v>12</v>
      </c>
      <c r="T102" s="26" t="s">
        <v>201</v>
      </c>
      <c r="U102" s="17" t="s">
        <v>62</v>
      </c>
      <c r="V102" s="19">
        <v>1</v>
      </c>
    </row>
    <row r="103" spans="1:22" ht="12.75" x14ac:dyDescent="0.2">
      <c r="A103" s="20"/>
      <c r="C103" s="17" t="s">
        <v>246</v>
      </c>
      <c r="D103" s="17">
        <v>17</v>
      </c>
      <c r="E103" s="26" t="s">
        <v>130</v>
      </c>
      <c r="F103" s="17" t="s">
        <v>50</v>
      </c>
      <c r="G103" s="18">
        <v>5</v>
      </c>
      <c r="H103" s="17">
        <v>1</v>
      </c>
      <c r="I103" s="17">
        <v>0</v>
      </c>
      <c r="J103" s="19">
        <v>1</v>
      </c>
      <c r="K103" s="26"/>
      <c r="L103" s="17"/>
      <c r="M103" s="17"/>
      <c r="N103" s="26"/>
      <c r="O103" s="17"/>
      <c r="P103" s="19"/>
      <c r="Q103" s="26"/>
      <c r="R103" s="17" t="s">
        <v>246</v>
      </c>
      <c r="S103" s="17">
        <v>2</v>
      </c>
      <c r="T103" s="26" t="s">
        <v>211</v>
      </c>
      <c r="U103" s="17" t="s">
        <v>62</v>
      </c>
      <c r="V103" s="19">
        <v>1</v>
      </c>
    </row>
    <row r="104" spans="1:22" ht="12.75" x14ac:dyDescent="0.2">
      <c r="A104" s="20"/>
      <c r="C104" s="17" t="s">
        <v>248</v>
      </c>
      <c r="D104" s="17">
        <v>3</v>
      </c>
      <c r="E104" s="26" t="s">
        <v>132</v>
      </c>
      <c r="F104" s="17" t="s">
        <v>77</v>
      </c>
      <c r="G104" s="18">
        <v>5</v>
      </c>
      <c r="H104" s="17">
        <v>1</v>
      </c>
      <c r="I104" s="17">
        <v>0</v>
      </c>
      <c r="J104" s="19">
        <v>1</v>
      </c>
      <c r="K104" s="26"/>
      <c r="L104" s="17"/>
      <c r="M104" s="17"/>
      <c r="N104" s="26"/>
      <c r="O104" s="17"/>
      <c r="P104" s="19"/>
      <c r="Q104" s="26"/>
      <c r="R104" s="17" t="s">
        <v>248</v>
      </c>
      <c r="S104" s="17">
        <v>17</v>
      </c>
      <c r="T104" s="26" t="s">
        <v>99</v>
      </c>
      <c r="U104" s="17" t="s">
        <v>62</v>
      </c>
      <c r="V104" s="19">
        <v>1</v>
      </c>
    </row>
    <row r="105" spans="1:22" ht="12.75" x14ac:dyDescent="0.2">
      <c r="A105" s="20"/>
      <c r="C105" s="17" t="s">
        <v>249</v>
      </c>
      <c r="D105" s="17">
        <v>7</v>
      </c>
      <c r="E105" s="26" t="s">
        <v>242</v>
      </c>
      <c r="F105" s="17" t="s">
        <v>77</v>
      </c>
      <c r="G105" s="18">
        <v>5</v>
      </c>
      <c r="H105" s="17">
        <v>1</v>
      </c>
      <c r="I105" s="17">
        <v>0</v>
      </c>
      <c r="J105" s="19">
        <v>1</v>
      </c>
      <c r="K105" s="26"/>
      <c r="L105" s="17"/>
      <c r="M105" s="17"/>
      <c r="N105" s="26"/>
      <c r="O105" s="17"/>
      <c r="P105" s="19"/>
      <c r="Q105" s="26"/>
      <c r="R105" s="17" t="s">
        <v>249</v>
      </c>
      <c r="S105" s="17">
        <v>9</v>
      </c>
      <c r="T105" s="26" t="s">
        <v>202</v>
      </c>
      <c r="U105" s="17" t="s">
        <v>77</v>
      </c>
      <c r="V105" s="19">
        <v>1</v>
      </c>
    </row>
    <row r="106" spans="1:22" ht="12.75" x14ac:dyDescent="0.2">
      <c r="A106" s="20"/>
      <c r="C106" s="17" t="s">
        <v>250</v>
      </c>
      <c r="D106" s="17">
        <v>2</v>
      </c>
      <c r="E106" s="26" t="s">
        <v>134</v>
      </c>
      <c r="F106" s="17" t="s">
        <v>77</v>
      </c>
      <c r="G106" s="18">
        <v>5</v>
      </c>
      <c r="H106" s="17">
        <v>1</v>
      </c>
      <c r="I106" s="17">
        <v>0</v>
      </c>
      <c r="J106" s="19">
        <v>1</v>
      </c>
      <c r="K106" s="26"/>
      <c r="L106" s="17"/>
      <c r="M106" s="17"/>
      <c r="N106" s="26"/>
      <c r="O106" s="17"/>
      <c r="P106" s="19"/>
      <c r="Q106" s="26"/>
      <c r="R106" s="17" t="s">
        <v>250</v>
      </c>
      <c r="S106" s="17">
        <v>4</v>
      </c>
      <c r="T106" s="26" t="s">
        <v>167</v>
      </c>
      <c r="U106" s="17" t="s">
        <v>77</v>
      </c>
      <c r="V106" s="19">
        <v>1</v>
      </c>
    </row>
    <row r="107" spans="1:22" ht="12.75" x14ac:dyDescent="0.2">
      <c r="A107" s="20"/>
      <c r="C107" s="17" t="s">
        <v>252</v>
      </c>
      <c r="D107" s="17">
        <v>8</v>
      </c>
      <c r="E107" s="26" t="s">
        <v>136</v>
      </c>
      <c r="F107" s="17" t="s">
        <v>91</v>
      </c>
      <c r="G107" s="18">
        <v>8</v>
      </c>
      <c r="H107" s="17">
        <v>1</v>
      </c>
      <c r="I107" s="17">
        <v>0</v>
      </c>
      <c r="J107" s="19">
        <v>1</v>
      </c>
      <c r="K107" s="26"/>
      <c r="L107" s="17"/>
      <c r="M107" s="17"/>
      <c r="N107" s="26"/>
      <c r="O107" s="17"/>
      <c r="P107" s="19"/>
      <c r="Q107" s="26"/>
      <c r="R107" s="17" t="s">
        <v>252</v>
      </c>
      <c r="S107" s="17">
        <v>6</v>
      </c>
      <c r="T107" s="26" t="s">
        <v>169</v>
      </c>
      <c r="U107" s="17" t="s">
        <v>77</v>
      </c>
      <c r="V107" s="19">
        <v>1</v>
      </c>
    </row>
    <row r="108" spans="1:22" ht="12.75" x14ac:dyDescent="0.2">
      <c r="A108" s="20"/>
      <c r="C108" s="17" t="s">
        <v>254</v>
      </c>
      <c r="D108" s="17">
        <v>2</v>
      </c>
      <c r="E108" s="26" t="s">
        <v>245</v>
      </c>
      <c r="F108" s="17" t="s">
        <v>84</v>
      </c>
      <c r="G108" s="18">
        <v>1</v>
      </c>
      <c r="H108" s="17">
        <v>1</v>
      </c>
      <c r="I108" s="17">
        <v>0</v>
      </c>
      <c r="J108" s="19">
        <v>1</v>
      </c>
      <c r="K108" s="26"/>
      <c r="L108" s="17"/>
      <c r="M108" s="17"/>
      <c r="N108" s="26"/>
      <c r="O108" s="17"/>
      <c r="P108" s="19"/>
      <c r="Q108" s="26"/>
      <c r="R108" s="17" t="s">
        <v>254</v>
      </c>
      <c r="S108" s="17">
        <v>5</v>
      </c>
      <c r="T108" s="26" t="s">
        <v>273</v>
      </c>
      <c r="U108" s="17" t="s">
        <v>77</v>
      </c>
      <c r="V108" s="19">
        <v>1</v>
      </c>
    </row>
    <row r="109" spans="1:22" ht="12.75" x14ac:dyDescent="0.2">
      <c r="A109" s="20"/>
      <c r="C109" s="17" t="s">
        <v>256</v>
      </c>
      <c r="D109" s="17">
        <v>6</v>
      </c>
      <c r="E109" s="26" t="s">
        <v>204</v>
      </c>
      <c r="F109" s="17" t="s">
        <v>37</v>
      </c>
      <c r="G109" s="18">
        <v>8</v>
      </c>
      <c r="H109" s="17">
        <v>1</v>
      </c>
      <c r="I109" s="17">
        <v>0</v>
      </c>
      <c r="J109" s="19">
        <v>1</v>
      </c>
      <c r="K109" s="26"/>
      <c r="L109" s="17"/>
      <c r="M109" s="17"/>
      <c r="N109" s="26"/>
      <c r="O109" s="17"/>
      <c r="P109" s="19"/>
      <c r="Q109" s="26"/>
      <c r="R109" s="17" t="s">
        <v>256</v>
      </c>
      <c r="S109" s="17">
        <v>13</v>
      </c>
      <c r="T109" s="26" t="s">
        <v>76</v>
      </c>
      <c r="U109" s="17" t="s">
        <v>77</v>
      </c>
      <c r="V109" s="19">
        <v>1</v>
      </c>
    </row>
    <row r="110" spans="1:22" ht="12.75" x14ac:dyDescent="0.2">
      <c r="A110" s="20"/>
      <c r="C110" s="17" t="s">
        <v>258</v>
      </c>
      <c r="D110" s="17">
        <v>15</v>
      </c>
      <c r="E110" s="26" t="s">
        <v>150</v>
      </c>
      <c r="F110" s="17" t="s">
        <v>151</v>
      </c>
      <c r="G110" s="18">
        <v>5</v>
      </c>
      <c r="H110" s="17">
        <v>1</v>
      </c>
      <c r="I110" s="17">
        <v>0</v>
      </c>
      <c r="J110" s="19">
        <v>1</v>
      </c>
      <c r="K110" s="26"/>
      <c r="L110" s="17"/>
      <c r="M110" s="17"/>
      <c r="N110" s="26"/>
      <c r="O110" s="17"/>
      <c r="P110" s="19"/>
      <c r="Q110" s="26"/>
      <c r="R110" s="17" t="s">
        <v>258</v>
      </c>
      <c r="S110" s="17">
        <v>13</v>
      </c>
      <c r="T110" s="26" t="s">
        <v>283</v>
      </c>
      <c r="U110" s="17" t="s">
        <v>84</v>
      </c>
      <c r="V110" s="19">
        <v>1</v>
      </c>
    </row>
    <row r="111" spans="1:22" ht="12.75" x14ac:dyDescent="0.2">
      <c r="A111" s="20"/>
      <c r="C111" s="17" t="s">
        <v>259</v>
      </c>
      <c r="D111" s="17">
        <v>20</v>
      </c>
      <c r="E111" s="26" t="s">
        <v>251</v>
      </c>
      <c r="F111" s="17" t="s">
        <v>151</v>
      </c>
      <c r="G111" s="18">
        <v>5</v>
      </c>
      <c r="H111" s="17">
        <v>1</v>
      </c>
      <c r="I111" s="17">
        <v>0</v>
      </c>
      <c r="J111" s="19">
        <v>1</v>
      </c>
      <c r="K111" s="26"/>
      <c r="L111" s="17"/>
      <c r="M111" s="17"/>
      <c r="N111" s="26"/>
      <c r="O111" s="17"/>
      <c r="P111" s="19"/>
      <c r="Q111" s="26"/>
      <c r="R111" s="17" t="s">
        <v>259</v>
      </c>
      <c r="S111" s="17">
        <v>5</v>
      </c>
      <c r="T111" s="26" t="s">
        <v>144</v>
      </c>
      <c r="U111" s="17" t="s">
        <v>84</v>
      </c>
      <c r="V111" s="19">
        <v>1</v>
      </c>
    </row>
    <row r="112" spans="1:22" ht="12.75" x14ac:dyDescent="0.2">
      <c r="A112" s="20"/>
      <c r="C112" s="17" t="s">
        <v>260</v>
      </c>
      <c r="D112" s="17">
        <v>18</v>
      </c>
      <c r="E112" s="26" t="s">
        <v>253</v>
      </c>
      <c r="F112" s="17" t="s">
        <v>57</v>
      </c>
      <c r="G112" s="18">
        <v>8</v>
      </c>
      <c r="H112" s="17">
        <v>0</v>
      </c>
      <c r="I112" s="17">
        <v>1</v>
      </c>
      <c r="J112" s="19">
        <v>1</v>
      </c>
      <c r="K112" s="26"/>
      <c r="L112" s="17"/>
      <c r="M112" s="17"/>
      <c r="N112" s="26"/>
      <c r="O112" s="17"/>
      <c r="P112" s="19"/>
      <c r="Q112" s="26"/>
      <c r="R112" s="17" t="s">
        <v>260</v>
      </c>
      <c r="S112" s="17">
        <v>2</v>
      </c>
      <c r="T112" s="26" t="s">
        <v>297</v>
      </c>
      <c r="U112" s="17" t="s">
        <v>37</v>
      </c>
      <c r="V112" s="19">
        <v>1</v>
      </c>
    </row>
    <row r="113" spans="1:22" ht="12.75" x14ac:dyDescent="0.2">
      <c r="A113" s="20"/>
      <c r="C113" s="17" t="s">
        <v>261</v>
      </c>
      <c r="D113" s="17">
        <v>6</v>
      </c>
      <c r="E113" s="26" t="s">
        <v>257</v>
      </c>
      <c r="F113" s="17" t="s">
        <v>57</v>
      </c>
      <c r="G113" s="18">
        <v>8</v>
      </c>
      <c r="H113" s="17">
        <v>0</v>
      </c>
      <c r="I113" s="17">
        <v>1</v>
      </c>
      <c r="J113" s="19">
        <v>1</v>
      </c>
      <c r="K113" s="26"/>
      <c r="L113" s="17"/>
      <c r="M113" s="17"/>
      <c r="N113" s="26"/>
      <c r="O113" s="17"/>
      <c r="P113" s="19"/>
      <c r="Q113" s="26"/>
      <c r="R113" s="17" t="s">
        <v>261</v>
      </c>
      <c r="S113" s="17">
        <v>3</v>
      </c>
      <c r="T113" s="26" t="s">
        <v>222</v>
      </c>
      <c r="U113" s="17" t="s">
        <v>37</v>
      </c>
      <c r="V113" s="19">
        <v>1</v>
      </c>
    </row>
    <row r="114" spans="1:22" ht="12.75" x14ac:dyDescent="0.2">
      <c r="A114" s="20"/>
      <c r="C114" s="17" t="s">
        <v>262</v>
      </c>
      <c r="D114" s="17">
        <v>10</v>
      </c>
      <c r="E114" s="26" t="s">
        <v>295</v>
      </c>
      <c r="F114" s="17" t="s">
        <v>42</v>
      </c>
      <c r="G114" s="18">
        <v>8</v>
      </c>
      <c r="H114" s="17">
        <v>0</v>
      </c>
      <c r="I114" s="17">
        <v>1</v>
      </c>
      <c r="J114" s="19">
        <v>1</v>
      </c>
      <c r="K114" s="26"/>
      <c r="L114" s="17"/>
      <c r="M114" s="17"/>
      <c r="N114" s="26"/>
      <c r="O114" s="17"/>
      <c r="P114" s="19"/>
      <c r="Q114" s="26"/>
      <c r="R114" s="17" t="s">
        <v>262</v>
      </c>
      <c r="S114" s="17">
        <v>11</v>
      </c>
      <c r="T114" s="26" t="s">
        <v>276</v>
      </c>
      <c r="U114" s="17" t="s">
        <v>37</v>
      </c>
      <c r="V114" s="19">
        <v>1</v>
      </c>
    </row>
    <row r="115" spans="1:22" ht="12.75" x14ac:dyDescent="0.2">
      <c r="A115" s="20"/>
      <c r="C115" s="17" t="s">
        <v>264</v>
      </c>
      <c r="D115" s="17">
        <v>12</v>
      </c>
      <c r="E115" s="26" t="s">
        <v>207</v>
      </c>
      <c r="F115" s="17" t="s">
        <v>42</v>
      </c>
      <c r="G115" s="18">
        <v>8</v>
      </c>
      <c r="H115" s="17">
        <v>0</v>
      </c>
      <c r="I115" s="17">
        <v>1</v>
      </c>
      <c r="J115" s="19">
        <v>1</v>
      </c>
      <c r="K115" s="26"/>
      <c r="L115" s="17"/>
      <c r="M115" s="17"/>
      <c r="N115" s="26"/>
      <c r="O115" s="17"/>
      <c r="P115" s="19"/>
      <c r="Q115" s="26"/>
      <c r="R115" s="17" t="s">
        <v>264</v>
      </c>
      <c r="S115" s="17">
        <v>16</v>
      </c>
      <c r="T115" s="26" t="s">
        <v>286</v>
      </c>
      <c r="U115" s="17" t="s">
        <v>37</v>
      </c>
      <c r="V115" s="19">
        <v>1</v>
      </c>
    </row>
    <row r="116" spans="1:22" ht="12.75" x14ac:dyDescent="0.2">
      <c r="A116" s="20"/>
      <c r="C116" s="17" t="s">
        <v>266</v>
      </c>
      <c r="D116" s="17">
        <v>16</v>
      </c>
      <c r="E116" s="26" t="s">
        <v>209</v>
      </c>
      <c r="F116" s="17" t="s">
        <v>42</v>
      </c>
      <c r="G116" s="18">
        <v>8</v>
      </c>
      <c r="H116" s="17">
        <v>0</v>
      </c>
      <c r="I116" s="17">
        <v>1</v>
      </c>
      <c r="J116" s="19">
        <v>1</v>
      </c>
      <c r="K116" s="26"/>
      <c r="L116" s="17"/>
      <c r="M116" s="17"/>
      <c r="N116" s="26"/>
      <c r="O116" s="17"/>
      <c r="P116" s="19"/>
      <c r="Q116" s="26"/>
      <c r="R116" s="17" t="s">
        <v>266</v>
      </c>
      <c r="S116" s="17">
        <v>9</v>
      </c>
      <c r="T116" s="26" t="s">
        <v>247</v>
      </c>
      <c r="U116" s="17" t="s">
        <v>37</v>
      </c>
      <c r="V116" s="19">
        <v>1</v>
      </c>
    </row>
    <row r="117" spans="1:22" ht="12.75" x14ac:dyDescent="0.2">
      <c r="A117" s="20"/>
      <c r="C117" s="17" t="s">
        <v>267</v>
      </c>
      <c r="D117" s="17">
        <v>2</v>
      </c>
      <c r="E117" s="26" t="s">
        <v>211</v>
      </c>
      <c r="F117" s="17" t="s">
        <v>62</v>
      </c>
      <c r="G117" s="18">
        <v>6</v>
      </c>
      <c r="H117" s="17">
        <v>0</v>
      </c>
      <c r="I117" s="17">
        <v>1</v>
      </c>
      <c r="J117" s="19">
        <v>1</v>
      </c>
      <c r="K117" s="26"/>
      <c r="L117" s="17"/>
      <c r="M117" s="17"/>
      <c r="N117" s="26"/>
      <c r="O117" s="17"/>
      <c r="P117" s="19"/>
      <c r="Q117" s="26"/>
      <c r="R117" s="17" t="s">
        <v>267</v>
      </c>
      <c r="S117" s="17">
        <v>1</v>
      </c>
      <c r="T117" s="26" t="s">
        <v>298</v>
      </c>
      <c r="U117" s="17" t="s">
        <v>37</v>
      </c>
      <c r="V117" s="19">
        <v>1</v>
      </c>
    </row>
    <row r="118" spans="1:22" ht="12.75" x14ac:dyDescent="0.2">
      <c r="A118" s="20"/>
      <c r="C118" s="17" t="s">
        <v>269</v>
      </c>
      <c r="D118" s="17">
        <v>5</v>
      </c>
      <c r="E118" s="26" t="s">
        <v>263</v>
      </c>
      <c r="F118" s="17" t="s">
        <v>102</v>
      </c>
      <c r="G118" s="18">
        <v>6</v>
      </c>
      <c r="H118" s="17">
        <v>0</v>
      </c>
      <c r="I118" s="17">
        <v>1</v>
      </c>
      <c r="J118" s="19">
        <v>1</v>
      </c>
      <c r="K118" s="26"/>
      <c r="L118" s="17"/>
      <c r="M118" s="17"/>
      <c r="N118" s="26"/>
      <c r="O118" s="17"/>
      <c r="P118" s="19"/>
      <c r="Q118" s="26"/>
      <c r="R118" s="17" t="s">
        <v>269</v>
      </c>
      <c r="S118" s="17">
        <v>5</v>
      </c>
      <c r="T118" s="26" t="s">
        <v>280</v>
      </c>
      <c r="U118" s="17" t="s">
        <v>91</v>
      </c>
      <c r="V118" s="19">
        <v>1</v>
      </c>
    </row>
    <row r="119" spans="1:22" ht="12.75" x14ac:dyDescent="0.2">
      <c r="A119" s="20"/>
      <c r="C119" s="17" t="s">
        <v>270</v>
      </c>
      <c r="D119" s="17">
        <v>6</v>
      </c>
      <c r="E119" s="26" t="s">
        <v>265</v>
      </c>
      <c r="F119" s="17" t="s">
        <v>102</v>
      </c>
      <c r="G119" s="18">
        <v>6</v>
      </c>
      <c r="H119" s="17">
        <v>0</v>
      </c>
      <c r="I119" s="17">
        <v>1</v>
      </c>
      <c r="J119" s="19">
        <v>1</v>
      </c>
      <c r="K119" s="26"/>
      <c r="L119" s="17"/>
      <c r="M119" s="17"/>
      <c r="N119" s="26"/>
      <c r="O119" s="17"/>
      <c r="P119" s="19"/>
      <c r="Q119" s="26"/>
      <c r="R119" s="17" t="s">
        <v>270</v>
      </c>
      <c r="S119" s="17">
        <v>16</v>
      </c>
      <c r="T119" s="26" t="s">
        <v>171</v>
      </c>
      <c r="U119" s="17" t="s">
        <v>91</v>
      </c>
      <c r="V119" s="19">
        <v>1</v>
      </c>
    </row>
    <row r="120" spans="1:22" ht="12.75" x14ac:dyDescent="0.2">
      <c r="A120" s="20"/>
      <c r="C120" s="17" t="s">
        <v>271</v>
      </c>
      <c r="D120" s="17">
        <v>7</v>
      </c>
      <c r="E120" s="26" t="s">
        <v>296</v>
      </c>
      <c r="F120" s="17" t="s">
        <v>102</v>
      </c>
      <c r="G120" s="18">
        <v>6</v>
      </c>
      <c r="H120" s="17">
        <v>0</v>
      </c>
      <c r="I120" s="17">
        <v>1</v>
      </c>
      <c r="J120" s="19">
        <v>1</v>
      </c>
      <c r="K120" s="26"/>
      <c r="L120" s="17"/>
      <c r="M120" s="17"/>
      <c r="N120" s="26"/>
      <c r="O120" s="17"/>
      <c r="P120" s="19"/>
      <c r="Q120" s="26"/>
      <c r="R120" s="17"/>
      <c r="S120" s="17"/>
      <c r="T120" s="26"/>
      <c r="U120" s="17"/>
      <c r="V120" s="19"/>
    </row>
    <row r="121" spans="1:22" ht="12.75" x14ac:dyDescent="0.2">
      <c r="A121" s="20"/>
      <c r="C121" s="17" t="s">
        <v>272</v>
      </c>
      <c r="D121" s="17">
        <v>10</v>
      </c>
      <c r="E121" s="26" t="s">
        <v>161</v>
      </c>
      <c r="F121" s="17" t="s">
        <v>102</v>
      </c>
      <c r="G121" s="18">
        <v>6</v>
      </c>
      <c r="H121" s="17">
        <v>0</v>
      </c>
      <c r="I121" s="17">
        <v>1</v>
      </c>
      <c r="J121" s="19">
        <v>1</v>
      </c>
      <c r="K121" s="26"/>
      <c r="L121" s="17"/>
      <c r="M121" s="17"/>
      <c r="N121" s="26"/>
      <c r="O121" s="17"/>
      <c r="P121" s="19"/>
      <c r="Q121" s="26"/>
      <c r="R121" s="17"/>
      <c r="S121" s="17"/>
      <c r="T121" s="26"/>
      <c r="U121" s="17"/>
      <c r="V121" s="19"/>
    </row>
    <row r="122" spans="1:22" ht="12.75" x14ac:dyDescent="0.2">
      <c r="A122" s="20"/>
      <c r="C122" s="17" t="s">
        <v>274</v>
      </c>
      <c r="D122" s="17">
        <v>13</v>
      </c>
      <c r="E122" s="26" t="s">
        <v>268</v>
      </c>
      <c r="F122" s="17" t="s">
        <v>102</v>
      </c>
      <c r="G122" s="18">
        <v>6</v>
      </c>
      <c r="H122" s="17">
        <v>0</v>
      </c>
      <c r="I122" s="17">
        <v>1</v>
      </c>
      <c r="J122" s="19">
        <v>1</v>
      </c>
      <c r="K122" s="26"/>
      <c r="L122" s="17"/>
      <c r="M122" s="17"/>
      <c r="N122" s="26"/>
      <c r="O122" s="17"/>
      <c r="P122" s="19"/>
      <c r="Q122" s="26"/>
      <c r="R122" s="17"/>
      <c r="S122" s="17"/>
      <c r="T122" s="26"/>
      <c r="U122" s="17"/>
      <c r="V122" s="19"/>
    </row>
    <row r="123" spans="1:22" ht="12.75" x14ac:dyDescent="0.2">
      <c r="A123" s="20"/>
      <c r="C123" s="17" t="s">
        <v>275</v>
      </c>
      <c r="D123" s="17">
        <v>6</v>
      </c>
      <c r="E123" s="26" t="s">
        <v>165</v>
      </c>
      <c r="F123" s="17" t="s">
        <v>45</v>
      </c>
      <c r="G123" s="18">
        <v>6</v>
      </c>
      <c r="H123" s="17">
        <v>0</v>
      </c>
      <c r="I123" s="17">
        <v>1</v>
      </c>
      <c r="J123" s="19">
        <v>1</v>
      </c>
      <c r="K123" s="26"/>
      <c r="L123" s="17"/>
      <c r="M123" s="17"/>
      <c r="N123" s="26"/>
      <c r="O123" s="17"/>
      <c r="P123" s="19"/>
      <c r="Q123" s="26"/>
      <c r="R123" s="17"/>
      <c r="S123" s="17"/>
      <c r="T123" s="26"/>
      <c r="U123" s="17"/>
      <c r="V123" s="19"/>
    </row>
    <row r="124" spans="1:22" ht="12.75" x14ac:dyDescent="0.2">
      <c r="A124" s="20"/>
      <c r="C124" s="17" t="s">
        <v>277</v>
      </c>
      <c r="D124" s="17">
        <v>13</v>
      </c>
      <c r="E124" s="26" t="s">
        <v>76</v>
      </c>
      <c r="F124" s="17" t="s">
        <v>77</v>
      </c>
      <c r="G124" s="18">
        <v>2</v>
      </c>
      <c r="H124" s="17">
        <v>0</v>
      </c>
      <c r="I124" s="17">
        <v>1</v>
      </c>
      <c r="J124" s="19">
        <v>1</v>
      </c>
      <c r="K124" s="26"/>
      <c r="L124" s="17"/>
      <c r="M124" s="17"/>
      <c r="N124" s="26"/>
      <c r="O124" s="17"/>
      <c r="P124" s="19"/>
      <c r="Q124" s="26"/>
      <c r="R124" s="17"/>
      <c r="S124" s="17"/>
      <c r="T124" s="26"/>
      <c r="U124" s="17"/>
      <c r="V124" s="19"/>
    </row>
    <row r="125" spans="1:22" ht="12.75" x14ac:dyDescent="0.2">
      <c r="A125" s="20"/>
      <c r="C125" s="17" t="s">
        <v>279</v>
      </c>
      <c r="D125" s="17">
        <v>4</v>
      </c>
      <c r="E125" s="26" t="s">
        <v>167</v>
      </c>
      <c r="F125" s="17" t="s">
        <v>77</v>
      </c>
      <c r="G125" s="18">
        <v>5</v>
      </c>
      <c r="H125" s="17">
        <v>0</v>
      </c>
      <c r="I125" s="17">
        <v>1</v>
      </c>
      <c r="J125" s="19">
        <v>1</v>
      </c>
      <c r="K125" s="26"/>
      <c r="L125" s="17"/>
      <c r="M125" s="17"/>
      <c r="N125" s="26"/>
      <c r="O125" s="17"/>
      <c r="P125" s="19"/>
      <c r="Q125" s="26"/>
      <c r="R125" s="17"/>
      <c r="S125" s="17"/>
      <c r="T125" s="26"/>
      <c r="U125" s="17"/>
      <c r="V125" s="19"/>
    </row>
    <row r="126" spans="1:22" ht="12.75" x14ac:dyDescent="0.2">
      <c r="A126" s="20"/>
      <c r="C126" s="17" t="s">
        <v>281</v>
      </c>
      <c r="D126" s="17">
        <v>5</v>
      </c>
      <c r="E126" s="26" t="s">
        <v>273</v>
      </c>
      <c r="F126" s="17" t="s">
        <v>77</v>
      </c>
      <c r="G126" s="18">
        <v>4</v>
      </c>
      <c r="H126" s="17">
        <v>0</v>
      </c>
      <c r="I126" s="17">
        <v>1</v>
      </c>
      <c r="J126" s="19">
        <v>1</v>
      </c>
      <c r="K126" s="26"/>
      <c r="L126" s="17"/>
      <c r="M126" s="17"/>
      <c r="N126" s="26"/>
      <c r="O126" s="17"/>
      <c r="P126" s="19"/>
      <c r="Q126" s="26"/>
      <c r="R126" s="17"/>
      <c r="S126" s="17"/>
      <c r="T126" s="26"/>
      <c r="U126" s="17"/>
      <c r="V126" s="19"/>
    </row>
    <row r="127" spans="1:22" ht="12.75" x14ac:dyDescent="0.2">
      <c r="A127" s="20"/>
      <c r="C127" s="17" t="s">
        <v>282</v>
      </c>
      <c r="D127" s="17">
        <v>6</v>
      </c>
      <c r="E127" s="26" t="s">
        <v>169</v>
      </c>
      <c r="F127" s="17" t="s">
        <v>77</v>
      </c>
      <c r="G127" s="18">
        <v>5</v>
      </c>
      <c r="H127" s="17">
        <v>0</v>
      </c>
      <c r="I127" s="17">
        <v>1</v>
      </c>
      <c r="J127" s="19">
        <v>1</v>
      </c>
      <c r="K127" s="26"/>
      <c r="L127" s="17"/>
      <c r="M127" s="17"/>
      <c r="N127" s="26"/>
      <c r="O127" s="17"/>
      <c r="P127" s="19"/>
      <c r="Q127" s="26"/>
      <c r="R127" s="17"/>
      <c r="S127" s="17"/>
      <c r="T127" s="26"/>
      <c r="U127" s="17"/>
      <c r="V127" s="19"/>
    </row>
    <row r="128" spans="1:22" ht="12.75" x14ac:dyDescent="0.2">
      <c r="A128" s="20"/>
      <c r="C128" s="17" t="s">
        <v>284</v>
      </c>
      <c r="D128" s="17">
        <v>11</v>
      </c>
      <c r="E128" s="26" t="s">
        <v>276</v>
      </c>
      <c r="F128" s="17" t="s">
        <v>37</v>
      </c>
      <c r="G128" s="18">
        <v>4</v>
      </c>
      <c r="H128" s="17">
        <v>0</v>
      </c>
      <c r="I128" s="17">
        <v>1</v>
      </c>
      <c r="J128" s="19">
        <v>1</v>
      </c>
      <c r="K128" s="26"/>
      <c r="L128" s="17"/>
      <c r="M128" s="17"/>
      <c r="N128" s="26"/>
      <c r="O128" s="17"/>
      <c r="P128" s="19"/>
      <c r="Q128" s="26"/>
      <c r="R128" s="17"/>
      <c r="S128" s="17"/>
      <c r="T128" s="26"/>
      <c r="U128" s="17"/>
      <c r="V128" s="19"/>
    </row>
    <row r="129" spans="1:22" ht="12.75" x14ac:dyDescent="0.2">
      <c r="A129" s="20"/>
      <c r="C129" s="17" t="s">
        <v>285</v>
      </c>
      <c r="D129" s="17">
        <v>5</v>
      </c>
      <c r="E129" s="26" t="s">
        <v>280</v>
      </c>
      <c r="F129" s="17" t="s">
        <v>91</v>
      </c>
      <c r="G129" s="18">
        <v>8</v>
      </c>
      <c r="H129" s="17">
        <v>0</v>
      </c>
      <c r="I129" s="17">
        <v>1</v>
      </c>
      <c r="J129" s="19">
        <v>1</v>
      </c>
      <c r="K129" s="26"/>
      <c r="L129" s="17"/>
      <c r="M129" s="17"/>
      <c r="N129" s="26"/>
      <c r="O129" s="17"/>
      <c r="P129" s="19"/>
      <c r="Q129" s="26"/>
      <c r="R129" s="17"/>
      <c r="S129" s="17"/>
      <c r="T129" s="26"/>
      <c r="U129" s="17"/>
      <c r="V129" s="19"/>
    </row>
    <row r="130" spans="1:22" ht="12.75" x14ac:dyDescent="0.2">
      <c r="A130" s="20"/>
      <c r="C130" s="17" t="s">
        <v>287</v>
      </c>
      <c r="D130" s="17">
        <v>16</v>
      </c>
      <c r="E130" s="26" t="s">
        <v>171</v>
      </c>
      <c r="F130" s="17" t="s">
        <v>91</v>
      </c>
      <c r="G130" s="18">
        <v>8</v>
      </c>
      <c r="H130" s="17">
        <v>0</v>
      </c>
      <c r="I130" s="17">
        <v>1</v>
      </c>
      <c r="J130" s="19">
        <v>1</v>
      </c>
      <c r="K130" s="26"/>
      <c r="L130" s="17"/>
      <c r="M130" s="17"/>
      <c r="N130" s="26"/>
      <c r="O130" s="17"/>
      <c r="P130" s="19"/>
      <c r="Q130" s="26"/>
      <c r="R130" s="17"/>
      <c r="S130" s="17"/>
      <c r="T130" s="26"/>
      <c r="U130" s="17"/>
      <c r="V130" s="19"/>
    </row>
    <row r="131" spans="1:22" ht="12.75" x14ac:dyDescent="0.2">
      <c r="A131" s="20"/>
      <c r="C131" s="17" t="s">
        <v>289</v>
      </c>
      <c r="D131" s="17">
        <v>13</v>
      </c>
      <c r="E131" s="26" t="s">
        <v>283</v>
      </c>
      <c r="F131" s="17" t="s">
        <v>84</v>
      </c>
      <c r="G131" s="18">
        <v>5</v>
      </c>
      <c r="H131" s="17">
        <v>0</v>
      </c>
      <c r="I131" s="17">
        <v>1</v>
      </c>
      <c r="J131" s="19">
        <v>1</v>
      </c>
      <c r="K131" s="26"/>
      <c r="L131" s="17"/>
      <c r="M131" s="17"/>
      <c r="N131" s="26"/>
      <c r="O131" s="17"/>
      <c r="P131" s="19"/>
      <c r="Q131" s="26"/>
      <c r="R131" s="17"/>
      <c r="S131" s="17"/>
      <c r="T131" s="26"/>
      <c r="U131" s="17"/>
      <c r="V131" s="19"/>
    </row>
    <row r="132" spans="1:22" ht="12.75" x14ac:dyDescent="0.2">
      <c r="A132" s="20"/>
      <c r="C132" s="17" t="s">
        <v>290</v>
      </c>
      <c r="D132" s="17">
        <v>2</v>
      </c>
      <c r="E132" s="26" t="s">
        <v>297</v>
      </c>
      <c r="F132" s="17" t="s">
        <v>37</v>
      </c>
      <c r="G132" s="18">
        <v>8</v>
      </c>
      <c r="H132" s="17">
        <v>0</v>
      </c>
      <c r="I132" s="17">
        <v>1</v>
      </c>
      <c r="J132" s="19">
        <v>1</v>
      </c>
      <c r="K132" s="26"/>
      <c r="L132" s="17"/>
      <c r="M132" s="17"/>
      <c r="N132" s="26"/>
      <c r="O132" s="17"/>
      <c r="P132" s="19"/>
      <c r="Q132" s="26"/>
      <c r="R132" s="17"/>
      <c r="S132" s="17"/>
      <c r="T132" s="26"/>
      <c r="U132" s="17"/>
      <c r="V132" s="19"/>
    </row>
    <row r="133" spans="1:22" s="31" customFormat="1" ht="15" x14ac:dyDescent="0.2">
      <c r="A133" s="30"/>
      <c r="C133" s="17" t="s">
        <v>299</v>
      </c>
      <c r="D133" s="17">
        <v>16</v>
      </c>
      <c r="E133" s="26" t="s">
        <v>286</v>
      </c>
      <c r="F133" s="17" t="s">
        <v>37</v>
      </c>
      <c r="G133" s="18">
        <v>7</v>
      </c>
      <c r="H133" s="17">
        <v>0</v>
      </c>
      <c r="I133" s="17">
        <v>1</v>
      </c>
      <c r="J133" s="19">
        <v>1</v>
      </c>
      <c r="K133" s="26"/>
      <c r="L133" s="17"/>
      <c r="M133" s="17"/>
      <c r="N133" s="37"/>
      <c r="O133" s="17"/>
      <c r="P133" s="19"/>
      <c r="Q133" s="26"/>
      <c r="R133" s="17"/>
      <c r="S133" s="17"/>
      <c r="T133" s="26"/>
      <c r="U133" s="17"/>
      <c r="V133" s="19"/>
    </row>
    <row r="134" spans="1:22" ht="12.75" x14ac:dyDescent="0.2">
      <c r="A134" s="20"/>
      <c r="C134" s="17" t="s">
        <v>300</v>
      </c>
      <c r="D134" s="17">
        <v>1</v>
      </c>
      <c r="E134" s="26" t="s">
        <v>298</v>
      </c>
      <c r="F134" s="17" t="s">
        <v>37</v>
      </c>
      <c r="G134" s="18">
        <v>4</v>
      </c>
      <c r="H134" s="17">
        <v>0</v>
      </c>
      <c r="I134" s="17">
        <v>1</v>
      </c>
      <c r="J134" s="19">
        <v>1</v>
      </c>
      <c r="K134" s="26"/>
      <c r="L134" s="17"/>
      <c r="M134" s="17"/>
      <c r="N134" s="26"/>
      <c r="O134" s="17"/>
      <c r="P134" s="19"/>
      <c r="Q134" s="26"/>
      <c r="R134" s="17"/>
      <c r="S134" s="17"/>
      <c r="T134" s="26"/>
      <c r="U134" s="17"/>
      <c r="V134" s="19"/>
    </row>
    <row r="135" spans="1:22" ht="12.75" x14ac:dyDescent="0.2">
      <c r="A135" s="20"/>
      <c r="C135" s="17" t="s">
        <v>301</v>
      </c>
      <c r="D135" s="17">
        <v>12</v>
      </c>
      <c r="E135" s="26" t="s">
        <v>288</v>
      </c>
      <c r="F135" s="17" t="s">
        <v>151</v>
      </c>
      <c r="G135" s="18">
        <v>5</v>
      </c>
      <c r="H135" s="17">
        <v>0</v>
      </c>
      <c r="I135" s="17">
        <v>1</v>
      </c>
      <c r="J135" s="19">
        <v>1</v>
      </c>
      <c r="K135" s="26"/>
      <c r="L135" s="17"/>
      <c r="M135" s="17"/>
      <c r="N135" s="26"/>
      <c r="O135" s="17"/>
      <c r="P135" s="19"/>
      <c r="Q135" s="26"/>
      <c r="R135" s="17"/>
      <c r="S135" s="17"/>
      <c r="T135" s="26"/>
      <c r="U135" s="17"/>
      <c r="V135" s="19"/>
    </row>
    <row r="136" spans="1:22" ht="12.75" x14ac:dyDescent="0.2">
      <c r="A136" s="20"/>
      <c r="C136" s="17" t="s">
        <v>302</v>
      </c>
      <c r="D136" s="17">
        <v>8</v>
      </c>
      <c r="E136" s="26" t="s">
        <v>177</v>
      </c>
      <c r="F136" s="17" t="s">
        <v>151</v>
      </c>
      <c r="G136" s="18">
        <v>5</v>
      </c>
      <c r="H136" s="17">
        <v>0</v>
      </c>
      <c r="I136" s="17">
        <v>1</v>
      </c>
      <c r="J136" s="19">
        <v>1</v>
      </c>
      <c r="K136" s="26"/>
      <c r="L136" s="17"/>
      <c r="M136" s="17"/>
      <c r="N136" s="26"/>
      <c r="O136" s="17"/>
      <c r="P136" s="19"/>
      <c r="Q136" s="26"/>
      <c r="R136" s="17"/>
      <c r="S136" s="17"/>
      <c r="T136" s="26"/>
      <c r="U136" s="17"/>
      <c r="V136" s="19"/>
    </row>
    <row r="137" spans="1:22" ht="12.75" x14ac:dyDescent="0.2">
      <c r="A137" s="20"/>
      <c r="C137" s="17" t="s">
        <v>303</v>
      </c>
      <c r="D137" s="17">
        <v>9</v>
      </c>
      <c r="E137" s="26" t="s">
        <v>227</v>
      </c>
      <c r="F137" s="17" t="s">
        <v>151</v>
      </c>
      <c r="G137" s="18">
        <v>5</v>
      </c>
      <c r="H137" s="17">
        <v>0</v>
      </c>
      <c r="I137" s="17">
        <v>1</v>
      </c>
      <c r="J137" s="19">
        <v>1</v>
      </c>
      <c r="K137" s="26"/>
      <c r="L137" s="17"/>
      <c r="M137" s="17"/>
      <c r="N137" s="26"/>
      <c r="O137" s="17"/>
      <c r="P137" s="19"/>
      <c r="Q137" s="26"/>
      <c r="R137" s="17"/>
      <c r="S137" s="17"/>
      <c r="T137" s="26"/>
      <c r="U137" s="17"/>
      <c r="V137" s="19"/>
    </row>
    <row r="138" spans="1:22" ht="12.75" x14ac:dyDescent="0.2">
      <c r="A138" s="20"/>
      <c r="C138" s="17" t="s">
        <v>304</v>
      </c>
      <c r="D138" s="17">
        <v>16</v>
      </c>
      <c r="E138" s="26" t="s">
        <v>291</v>
      </c>
      <c r="F138" s="17" t="s">
        <v>151</v>
      </c>
      <c r="G138" s="18">
        <v>5</v>
      </c>
      <c r="H138" s="17">
        <v>0</v>
      </c>
      <c r="I138" s="17">
        <v>1</v>
      </c>
      <c r="J138" s="19">
        <v>1</v>
      </c>
      <c r="K138" s="26"/>
      <c r="L138" s="17"/>
      <c r="M138" s="17"/>
      <c r="N138" s="26"/>
      <c r="O138" s="17"/>
      <c r="P138" s="19"/>
      <c r="Q138" s="26"/>
      <c r="R138" s="17"/>
      <c r="S138" s="17"/>
      <c r="T138" s="26"/>
      <c r="U138" s="17"/>
      <c r="V138" s="19"/>
    </row>
    <row r="139" spans="1:22" ht="12.75" x14ac:dyDescent="0.2">
      <c r="A139" s="20"/>
      <c r="C139" s="17"/>
      <c r="D139" s="17"/>
      <c r="E139" s="26"/>
      <c r="F139" s="17"/>
      <c r="G139" s="18"/>
      <c r="H139" s="17"/>
      <c r="I139" s="17"/>
      <c r="J139" s="19"/>
      <c r="K139" s="26"/>
      <c r="L139" s="17"/>
      <c r="M139" s="17"/>
      <c r="N139" s="26"/>
      <c r="O139" s="17"/>
      <c r="P139" s="19"/>
      <c r="Q139" s="26"/>
      <c r="R139" s="17"/>
      <c r="S139" s="17"/>
      <c r="T139" s="26"/>
      <c r="U139" s="17"/>
      <c r="V139" s="19"/>
    </row>
    <row r="140" spans="1:22" s="33" customFormat="1" x14ac:dyDescent="0.15">
      <c r="A140" s="32"/>
      <c r="C140" s="217" t="s">
        <v>31</v>
      </c>
      <c r="D140" s="217"/>
      <c r="E140" s="218" t="s">
        <v>178</v>
      </c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218"/>
    </row>
    <row r="141" spans="1:22" s="33" customFormat="1" x14ac:dyDescent="0.15">
      <c r="A141" s="32"/>
      <c r="C141" s="217" t="s">
        <v>7</v>
      </c>
      <c r="D141" s="217"/>
      <c r="E141" s="218" t="s">
        <v>20</v>
      </c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218"/>
    </row>
    <row r="142" spans="1:22" s="33" customFormat="1" x14ac:dyDescent="0.15">
      <c r="A142" s="32"/>
      <c r="C142" s="217" t="s">
        <v>32</v>
      </c>
      <c r="D142" s="217"/>
      <c r="E142" s="218" t="s">
        <v>179</v>
      </c>
      <c r="F142" s="218"/>
      <c r="G142" s="218"/>
      <c r="H142" s="218"/>
      <c r="I142" s="218"/>
      <c r="J142" s="218"/>
      <c r="K142" s="218"/>
      <c r="L142" s="218"/>
      <c r="M142" s="218"/>
      <c r="N142" s="218"/>
      <c r="O142" s="218"/>
      <c r="P142" s="218"/>
      <c r="Q142" s="218"/>
      <c r="R142" s="218"/>
      <c r="S142" s="218"/>
      <c r="T142" s="218"/>
      <c r="U142" s="218"/>
      <c r="V142" s="218"/>
    </row>
    <row r="143" spans="1:22" s="33" customFormat="1" x14ac:dyDescent="0.15">
      <c r="A143" s="32"/>
      <c r="C143" s="217" t="s">
        <v>33</v>
      </c>
      <c r="D143" s="217"/>
      <c r="E143" s="218" t="s">
        <v>180</v>
      </c>
      <c r="F143" s="218"/>
      <c r="G143" s="218"/>
      <c r="H143" s="218"/>
      <c r="I143" s="218"/>
      <c r="J143" s="218"/>
      <c r="K143" s="218"/>
      <c r="L143" s="218"/>
      <c r="M143" s="218"/>
      <c r="N143" s="218"/>
      <c r="O143" s="218"/>
      <c r="P143" s="218"/>
      <c r="Q143" s="218"/>
      <c r="R143" s="218"/>
      <c r="S143" s="218"/>
      <c r="T143" s="218"/>
      <c r="U143" s="218"/>
      <c r="V143" s="218"/>
    </row>
    <row r="144" spans="1:22" s="33" customFormat="1" x14ac:dyDescent="0.15">
      <c r="A144" s="32"/>
      <c r="C144" s="34"/>
      <c r="D144" s="35"/>
      <c r="E144" s="36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</row>
    <row r="145" spans="1:22" x14ac:dyDescent="0.15">
      <c r="A145" s="20"/>
      <c r="C145" s="216" t="s">
        <v>27</v>
      </c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216"/>
    </row>
    <row r="146" spans="1:22" x14ac:dyDescent="0.15">
      <c r="A146" s="20"/>
    </row>
    <row r="147" spans="1:22" x14ac:dyDescent="0.15">
      <c r="A147" s="20"/>
    </row>
    <row r="148" spans="1:22" x14ac:dyDescent="0.15">
      <c r="A148" s="20"/>
    </row>
    <row r="149" spans="1:22" x14ac:dyDescent="0.15">
      <c r="A149" s="20"/>
    </row>
    <row r="150" spans="1:22" x14ac:dyDescent="0.15">
      <c r="A150" s="20"/>
    </row>
    <row r="151" spans="1:22" x14ac:dyDescent="0.15">
      <c r="A151" s="20"/>
    </row>
    <row r="152" spans="1:22" x14ac:dyDescent="0.15">
      <c r="A152" s="20"/>
    </row>
    <row r="153" spans="1:22" x14ac:dyDescent="0.15">
      <c r="A153" s="20"/>
    </row>
    <row r="154" spans="1:22" x14ac:dyDescent="0.15">
      <c r="A154" s="20"/>
    </row>
    <row r="155" spans="1:22" x14ac:dyDescent="0.15">
      <c r="A155" s="20"/>
    </row>
    <row r="156" spans="1:22" x14ac:dyDescent="0.15">
      <c r="A156" s="20"/>
    </row>
    <row r="157" spans="1:22" x14ac:dyDescent="0.15">
      <c r="A157" s="20"/>
    </row>
    <row r="158" spans="1:22" x14ac:dyDescent="0.15">
      <c r="A158" s="20"/>
    </row>
    <row r="159" spans="1:22" x14ac:dyDescent="0.15">
      <c r="A159" s="20"/>
    </row>
    <row r="160" spans="1:22" x14ac:dyDescent="0.15">
      <c r="A160" s="20"/>
    </row>
    <row r="161" spans="1:1" x14ac:dyDescent="0.15">
      <c r="A161" s="20"/>
    </row>
    <row r="162" spans="1:1" x14ac:dyDescent="0.15">
      <c r="A162" s="20"/>
    </row>
  </sheetData>
  <mergeCells count="15">
    <mergeCell ref="C145:V145"/>
    <mergeCell ref="C143:D143"/>
    <mergeCell ref="E140:V140"/>
    <mergeCell ref="E143:V143"/>
    <mergeCell ref="C140:D140"/>
    <mergeCell ref="C141:D141"/>
    <mergeCell ref="C142:D142"/>
    <mergeCell ref="E141:V141"/>
    <mergeCell ref="E142:V142"/>
    <mergeCell ref="C3:V3"/>
    <mergeCell ref="C5:V5"/>
    <mergeCell ref="C6:V6"/>
    <mergeCell ref="C8:J8"/>
    <mergeCell ref="L8:P8"/>
    <mergeCell ref="R8:V8"/>
  </mergeCells>
  <phoneticPr fontId="7" type="noConversion"/>
  <hyperlinks>
    <hyperlink ref="C145" r:id="rId1" display="http://stats.hokej.sk/109.php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5"/>
  <sheetViews>
    <sheetView showGridLines="0" showRowColHeaders="0" tabSelected="1" zoomScaleNormal="100" workbookViewId="0">
      <selection activeCell="B2" sqref="B2"/>
    </sheetView>
  </sheetViews>
  <sheetFormatPr defaultColWidth="0" defaultRowHeight="15" zeroHeight="1" x14ac:dyDescent="0.3"/>
  <cols>
    <col min="1" max="2" width="2.5" customWidth="1"/>
    <col min="3" max="3" width="10.125" customWidth="1"/>
    <col min="4" max="4" width="8.75" bestFit="1" customWidth="1"/>
    <col min="5" max="5" width="3.125" bestFit="1" customWidth="1"/>
    <col min="6" max="6" width="8.625" bestFit="1" customWidth="1"/>
    <col min="7" max="7" width="14.375" customWidth="1"/>
    <col min="8" max="8" width="1.875" bestFit="1" customWidth="1"/>
    <col min="9" max="9" width="14.375" customWidth="1"/>
    <col min="10" max="10" width="10" customWidth="1"/>
    <col min="11" max="11" width="3.125" bestFit="1" customWidth="1"/>
    <col min="12" max="12" width="1.875" bestFit="1" customWidth="1"/>
    <col min="13" max="13" width="3.125" customWidth="1"/>
    <col min="14" max="14" width="14.375" customWidth="1"/>
    <col min="15" max="15" width="12.375" customWidth="1"/>
    <col min="16" max="16" width="2.5" customWidth="1"/>
    <col min="17" max="17" width="18.75" customWidth="1"/>
    <col min="18" max="18" width="25" customWidth="1"/>
    <col min="19" max="19" width="2.5" customWidth="1"/>
    <col min="20" max="16384" width="9" hidden="1"/>
  </cols>
  <sheetData>
    <row r="1" spans="1:19" x14ac:dyDescent="0.3">
      <c r="A1" s="235"/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</row>
    <row r="2" spans="1:19" ht="45" customHeight="1" x14ac:dyDescent="0.3">
      <c r="A2" s="235"/>
      <c r="B2" s="187"/>
      <c r="C2" s="232" t="s">
        <v>366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</row>
    <row r="3" spans="1:19" ht="19.5" thickBot="1" x14ac:dyDescent="0.35">
      <c r="A3" s="235"/>
      <c r="B3" s="94"/>
      <c r="C3" s="94"/>
      <c r="D3" s="94"/>
      <c r="E3" s="94"/>
      <c r="F3" s="94"/>
      <c r="G3" s="236" t="s">
        <v>367</v>
      </c>
      <c r="H3" s="236"/>
      <c r="I3" s="236"/>
      <c r="J3" s="94"/>
      <c r="K3" s="94"/>
      <c r="L3" s="94"/>
      <c r="M3" s="94"/>
      <c r="N3" s="94"/>
      <c r="O3" s="94"/>
    </row>
    <row r="4" spans="1:19" ht="26.25" thickBot="1" x14ac:dyDescent="0.35">
      <c r="A4" s="235"/>
      <c r="B4" s="94"/>
      <c r="C4" s="242" t="s">
        <v>368</v>
      </c>
      <c r="D4" s="243"/>
      <c r="E4" s="149" t="s">
        <v>369</v>
      </c>
      <c r="F4" s="96" t="s">
        <v>370</v>
      </c>
      <c r="G4" s="95" t="s">
        <v>371</v>
      </c>
      <c r="H4" s="96" t="s">
        <v>372</v>
      </c>
      <c r="I4" s="96" t="s">
        <v>373</v>
      </c>
      <c r="J4" s="97" t="s">
        <v>374</v>
      </c>
      <c r="K4" s="244" t="s">
        <v>375</v>
      </c>
      <c r="L4" s="245"/>
      <c r="M4" s="245"/>
      <c r="N4" s="98" t="s">
        <v>376</v>
      </c>
      <c r="O4" s="98" t="s">
        <v>377</v>
      </c>
      <c r="Q4" s="237" t="s">
        <v>403</v>
      </c>
      <c r="R4" s="238"/>
    </row>
    <row r="5" spans="1:19" ht="15.75" customHeight="1" thickTop="1" thickBot="1" x14ac:dyDescent="0.35">
      <c r="A5" s="235"/>
      <c r="B5" s="94"/>
      <c r="C5" s="222">
        <v>43474</v>
      </c>
      <c r="D5" s="220" t="s">
        <v>378</v>
      </c>
      <c r="E5" s="147">
        <v>1</v>
      </c>
      <c r="F5" s="119" t="s">
        <v>379</v>
      </c>
      <c r="G5" s="150" t="s">
        <v>305</v>
      </c>
      <c r="H5" s="150" t="s">
        <v>372</v>
      </c>
      <c r="I5" s="150" t="s">
        <v>4</v>
      </c>
      <c r="J5" s="148" t="s">
        <v>391</v>
      </c>
      <c r="K5" s="115">
        <v>3</v>
      </c>
      <c r="L5" s="115" t="s">
        <v>372</v>
      </c>
      <c r="M5" s="116">
        <v>5</v>
      </c>
      <c r="N5" s="168" t="s">
        <v>380</v>
      </c>
      <c r="O5" s="146"/>
      <c r="Q5" s="233" t="s">
        <v>605</v>
      </c>
      <c r="R5" s="234"/>
    </row>
    <row r="6" spans="1:19" ht="15.75" customHeight="1" thickBot="1" x14ac:dyDescent="0.35">
      <c r="A6" s="235"/>
      <c r="B6" s="94"/>
      <c r="C6" s="222"/>
      <c r="D6" s="220"/>
      <c r="E6" s="239" t="s">
        <v>381</v>
      </c>
      <c r="F6" s="240"/>
      <c r="G6" s="240"/>
      <c r="H6" s="240"/>
      <c r="I6" s="240"/>
      <c r="J6" s="240"/>
      <c r="K6" s="240"/>
      <c r="L6" s="240"/>
      <c r="M6" s="240"/>
      <c r="N6" s="240"/>
      <c r="O6" s="241"/>
      <c r="Q6" s="201" t="s">
        <v>606</v>
      </c>
      <c r="R6" s="202"/>
    </row>
    <row r="7" spans="1:19" ht="15.75" customHeight="1" x14ac:dyDescent="0.3">
      <c r="A7" s="235"/>
      <c r="B7" s="94"/>
      <c r="C7" s="222"/>
      <c r="D7" s="220"/>
      <c r="E7" s="99">
        <v>2</v>
      </c>
      <c r="F7" s="108" t="s">
        <v>379</v>
      </c>
      <c r="G7" s="151" t="s">
        <v>317</v>
      </c>
      <c r="H7" s="151" t="s">
        <v>372</v>
      </c>
      <c r="I7" s="151" t="s">
        <v>1</v>
      </c>
      <c r="J7" s="103" t="s">
        <v>392</v>
      </c>
      <c r="K7" s="104">
        <v>1</v>
      </c>
      <c r="L7" s="104" t="s">
        <v>372</v>
      </c>
      <c r="M7" s="105">
        <v>5</v>
      </c>
      <c r="N7" s="163" t="s">
        <v>382</v>
      </c>
      <c r="O7" s="106"/>
      <c r="Q7" s="233" t="s">
        <v>607</v>
      </c>
      <c r="R7" s="234"/>
    </row>
    <row r="8" spans="1:19" ht="15.75" customHeight="1" thickBot="1" x14ac:dyDescent="0.35">
      <c r="A8" s="235"/>
      <c r="B8" s="94"/>
      <c r="C8" s="222"/>
      <c r="D8" s="220"/>
      <c r="E8" s="112">
        <v>3</v>
      </c>
      <c r="F8" s="125" t="s">
        <v>379</v>
      </c>
      <c r="G8" s="152" t="s">
        <v>0</v>
      </c>
      <c r="H8" s="152" t="s">
        <v>372</v>
      </c>
      <c r="I8" s="152" t="s">
        <v>2</v>
      </c>
      <c r="J8" s="114" t="s">
        <v>393</v>
      </c>
      <c r="K8" s="115">
        <v>1</v>
      </c>
      <c r="L8" s="115" t="s">
        <v>372</v>
      </c>
      <c r="M8" s="116">
        <v>2</v>
      </c>
      <c r="N8" s="164" t="s">
        <v>383</v>
      </c>
      <c r="O8" s="117"/>
      <c r="Q8" s="233" t="s">
        <v>608</v>
      </c>
      <c r="R8" s="234"/>
    </row>
    <row r="9" spans="1:19" ht="18.75" x14ac:dyDescent="0.3">
      <c r="A9" s="235"/>
      <c r="B9" s="94"/>
      <c r="C9" s="227">
        <v>43475</v>
      </c>
      <c r="D9" s="219" t="s">
        <v>384</v>
      </c>
      <c r="E9" s="118">
        <v>4</v>
      </c>
      <c r="F9" s="119" t="s">
        <v>33</v>
      </c>
      <c r="G9" s="178" t="s">
        <v>320</v>
      </c>
      <c r="H9" s="179" t="s">
        <v>372</v>
      </c>
      <c r="I9" s="178" t="s">
        <v>319</v>
      </c>
      <c r="J9" s="120" t="s">
        <v>391</v>
      </c>
      <c r="K9" s="121">
        <v>4</v>
      </c>
      <c r="L9" s="121" t="s">
        <v>372</v>
      </c>
      <c r="M9" s="122">
        <v>1</v>
      </c>
      <c r="N9" s="165" t="s">
        <v>406</v>
      </c>
      <c r="O9" s="123"/>
      <c r="Q9" s="248"/>
      <c r="R9" s="249"/>
    </row>
    <row r="10" spans="1:19" ht="18.75" x14ac:dyDescent="0.3">
      <c r="A10" s="235"/>
      <c r="B10" s="94"/>
      <c r="C10" s="222"/>
      <c r="D10" s="220"/>
      <c r="E10" s="107">
        <v>5</v>
      </c>
      <c r="F10" s="108" t="s">
        <v>33</v>
      </c>
      <c r="G10" s="109" t="s">
        <v>3</v>
      </c>
      <c r="H10" s="109" t="s">
        <v>372</v>
      </c>
      <c r="I10" s="109" t="s">
        <v>306</v>
      </c>
      <c r="J10" s="110" t="s">
        <v>394</v>
      </c>
      <c r="K10" s="104">
        <v>1</v>
      </c>
      <c r="L10" s="104" t="s">
        <v>372</v>
      </c>
      <c r="M10" s="105">
        <v>5</v>
      </c>
      <c r="N10" s="166" t="s">
        <v>421</v>
      </c>
      <c r="O10" s="111"/>
      <c r="Q10" s="248" t="s">
        <v>609</v>
      </c>
      <c r="R10" s="249"/>
    </row>
    <row r="11" spans="1:19" ht="15.75" thickBot="1" x14ac:dyDescent="0.35">
      <c r="A11" s="235"/>
      <c r="B11" s="94"/>
      <c r="C11" s="223"/>
      <c r="D11" s="221"/>
      <c r="E11" s="124">
        <v>6</v>
      </c>
      <c r="F11" s="125" t="s">
        <v>33</v>
      </c>
      <c r="G11" s="175" t="s">
        <v>307</v>
      </c>
      <c r="H11" s="175" t="s">
        <v>372</v>
      </c>
      <c r="I11" s="180" t="s">
        <v>318</v>
      </c>
      <c r="J11" s="126" t="s">
        <v>395</v>
      </c>
      <c r="K11" s="127">
        <v>1</v>
      </c>
      <c r="L11" s="128" t="s">
        <v>372</v>
      </c>
      <c r="M11" s="129">
        <v>0</v>
      </c>
      <c r="N11" s="167" t="s">
        <v>438</v>
      </c>
      <c r="O11" s="130"/>
      <c r="Q11" s="159" t="s">
        <v>622</v>
      </c>
      <c r="R11" s="169" t="s">
        <v>628</v>
      </c>
    </row>
    <row r="12" spans="1:19" x14ac:dyDescent="0.3">
      <c r="A12" s="235"/>
      <c r="B12" s="94"/>
      <c r="C12" s="227">
        <v>43479</v>
      </c>
      <c r="D12" s="219" t="s">
        <v>385</v>
      </c>
      <c r="E12" s="118">
        <v>7</v>
      </c>
      <c r="F12" s="100" t="s">
        <v>379</v>
      </c>
      <c r="G12" s="177" t="s">
        <v>1</v>
      </c>
      <c r="H12" s="177" t="s">
        <v>372</v>
      </c>
      <c r="I12" s="177" t="s">
        <v>305</v>
      </c>
      <c r="J12" s="120" t="s">
        <v>391</v>
      </c>
      <c r="K12" s="121">
        <v>11</v>
      </c>
      <c r="L12" s="121" t="s">
        <v>372</v>
      </c>
      <c r="M12" s="122">
        <v>0</v>
      </c>
      <c r="N12" s="165" t="s">
        <v>453</v>
      </c>
      <c r="O12" s="123"/>
      <c r="Q12" s="159" t="s">
        <v>623</v>
      </c>
      <c r="R12" s="250" t="s">
        <v>629</v>
      </c>
    </row>
    <row r="13" spans="1:19" x14ac:dyDescent="0.3">
      <c r="A13" s="235"/>
      <c r="B13" s="94"/>
      <c r="C13" s="222"/>
      <c r="D13" s="220"/>
      <c r="E13" s="107">
        <v>8</v>
      </c>
      <c r="F13" s="108" t="s">
        <v>379</v>
      </c>
      <c r="G13" s="151" t="s">
        <v>4</v>
      </c>
      <c r="H13" s="151" t="s">
        <v>372</v>
      </c>
      <c r="I13" s="151" t="s">
        <v>2</v>
      </c>
      <c r="J13" s="110" t="s">
        <v>394</v>
      </c>
      <c r="K13" s="132">
        <v>2</v>
      </c>
      <c r="L13" s="104" t="s">
        <v>372</v>
      </c>
      <c r="M13" s="133">
        <v>6</v>
      </c>
      <c r="N13" s="166" t="s">
        <v>460</v>
      </c>
      <c r="O13" s="111"/>
      <c r="Q13" s="247" t="s">
        <v>624</v>
      </c>
      <c r="R13" s="169" t="s">
        <v>630</v>
      </c>
    </row>
    <row r="14" spans="1:19" ht="15.75" thickBot="1" x14ac:dyDescent="0.35">
      <c r="A14" s="235"/>
      <c r="B14" s="94"/>
      <c r="C14" s="223"/>
      <c r="D14" s="221"/>
      <c r="E14" s="124">
        <v>9</v>
      </c>
      <c r="F14" s="125" t="s">
        <v>379</v>
      </c>
      <c r="G14" s="153" t="s">
        <v>317</v>
      </c>
      <c r="H14" s="153" t="s">
        <v>372</v>
      </c>
      <c r="I14" s="153" t="s">
        <v>0</v>
      </c>
      <c r="J14" s="126" t="s">
        <v>395</v>
      </c>
      <c r="K14" s="127">
        <v>3</v>
      </c>
      <c r="L14" s="128" t="s">
        <v>372</v>
      </c>
      <c r="M14" s="129">
        <v>2</v>
      </c>
      <c r="N14" s="167" t="s">
        <v>443</v>
      </c>
      <c r="O14" s="130"/>
      <c r="Q14" s="159" t="s">
        <v>625</v>
      </c>
      <c r="R14" s="169" t="s">
        <v>631</v>
      </c>
    </row>
    <row r="15" spans="1:19" x14ac:dyDescent="0.3">
      <c r="A15" s="235"/>
      <c r="B15" s="94"/>
      <c r="C15" s="222">
        <v>43481</v>
      </c>
      <c r="D15" s="220" t="s">
        <v>378</v>
      </c>
      <c r="E15" s="99">
        <v>10</v>
      </c>
      <c r="F15" s="100" t="s">
        <v>33</v>
      </c>
      <c r="G15" s="101" t="s">
        <v>319</v>
      </c>
      <c r="H15" s="101" t="s">
        <v>372</v>
      </c>
      <c r="I15" s="101" t="s">
        <v>318</v>
      </c>
      <c r="J15" s="103" t="s">
        <v>391</v>
      </c>
      <c r="K15" s="104">
        <v>0</v>
      </c>
      <c r="L15" s="104" t="s">
        <v>372</v>
      </c>
      <c r="M15" s="105">
        <v>6</v>
      </c>
      <c r="N15" s="163" t="s">
        <v>475</v>
      </c>
      <c r="O15" s="106"/>
      <c r="Q15" s="159" t="s">
        <v>626</v>
      </c>
      <c r="R15" s="169" t="s">
        <v>628</v>
      </c>
    </row>
    <row r="16" spans="1:19" ht="15.75" thickBot="1" x14ac:dyDescent="0.35">
      <c r="A16" s="235"/>
      <c r="B16" s="94"/>
      <c r="C16" s="222"/>
      <c r="D16" s="220"/>
      <c r="E16" s="107">
        <v>11</v>
      </c>
      <c r="F16" s="108" t="s">
        <v>33</v>
      </c>
      <c r="G16" s="109" t="s">
        <v>306</v>
      </c>
      <c r="H16" s="109" t="s">
        <v>372</v>
      </c>
      <c r="I16" s="109" t="s">
        <v>320</v>
      </c>
      <c r="J16" s="110" t="s">
        <v>394</v>
      </c>
      <c r="K16" s="132">
        <v>2</v>
      </c>
      <c r="L16" s="104" t="s">
        <v>372</v>
      </c>
      <c r="M16" s="133">
        <v>5</v>
      </c>
      <c r="N16" s="166" t="s">
        <v>490</v>
      </c>
      <c r="O16" s="111"/>
      <c r="Q16" s="160" t="s">
        <v>627</v>
      </c>
      <c r="R16" s="170" t="s">
        <v>632</v>
      </c>
      <c r="S16" s="185"/>
    </row>
    <row r="17" spans="1:19" ht="15.75" thickBot="1" x14ac:dyDescent="0.35">
      <c r="A17" s="235"/>
      <c r="B17" s="94"/>
      <c r="C17" s="223"/>
      <c r="D17" s="221"/>
      <c r="E17" s="124">
        <v>12</v>
      </c>
      <c r="F17" s="113" t="s">
        <v>33</v>
      </c>
      <c r="G17" s="162" t="s">
        <v>3</v>
      </c>
      <c r="H17" s="131" t="s">
        <v>372</v>
      </c>
      <c r="I17" s="134" t="s">
        <v>307</v>
      </c>
      <c r="J17" s="126" t="s">
        <v>395</v>
      </c>
      <c r="K17" s="128">
        <v>1</v>
      </c>
      <c r="L17" s="128" t="s">
        <v>372</v>
      </c>
      <c r="M17" s="137">
        <v>3</v>
      </c>
      <c r="N17" s="167" t="s">
        <v>468</v>
      </c>
      <c r="O17" s="130"/>
      <c r="Q17" s="186"/>
      <c r="R17" s="186"/>
      <c r="S17" s="186"/>
    </row>
    <row r="18" spans="1:19" x14ac:dyDescent="0.3">
      <c r="A18" s="235"/>
      <c r="B18" s="94"/>
      <c r="C18" s="222">
        <v>43482</v>
      </c>
      <c r="D18" s="220" t="s">
        <v>384</v>
      </c>
      <c r="E18" s="99">
        <v>13</v>
      </c>
      <c r="F18" s="119" t="s">
        <v>379</v>
      </c>
      <c r="G18" s="154" t="s">
        <v>4</v>
      </c>
      <c r="H18" s="154" t="s">
        <v>372</v>
      </c>
      <c r="I18" s="154" t="s">
        <v>1</v>
      </c>
      <c r="J18" s="103" t="s">
        <v>391</v>
      </c>
      <c r="K18" s="104">
        <v>1</v>
      </c>
      <c r="L18" s="104" t="s">
        <v>372</v>
      </c>
      <c r="M18" s="105">
        <v>7</v>
      </c>
      <c r="N18" s="163" t="s">
        <v>502</v>
      </c>
      <c r="O18" s="106"/>
      <c r="Q18" s="186"/>
      <c r="R18" s="186"/>
      <c r="S18" s="186"/>
    </row>
    <row r="19" spans="1:19" x14ac:dyDescent="0.3">
      <c r="A19" s="235"/>
      <c r="B19" s="94"/>
      <c r="C19" s="222"/>
      <c r="D19" s="220"/>
      <c r="E19" s="107">
        <v>14</v>
      </c>
      <c r="F19" s="108" t="s">
        <v>379</v>
      </c>
      <c r="G19" s="155" t="s">
        <v>2</v>
      </c>
      <c r="H19" s="155" t="s">
        <v>372</v>
      </c>
      <c r="I19" s="155" t="s">
        <v>317</v>
      </c>
      <c r="J19" s="110" t="s">
        <v>394</v>
      </c>
      <c r="K19" s="132">
        <v>2</v>
      </c>
      <c r="L19" s="104" t="s">
        <v>372</v>
      </c>
      <c r="M19" s="133">
        <v>2</v>
      </c>
      <c r="N19" s="166" t="s">
        <v>499</v>
      </c>
      <c r="O19" s="111"/>
      <c r="Q19" s="186"/>
      <c r="R19" s="186"/>
      <c r="S19" s="186"/>
    </row>
    <row r="20" spans="1:19" ht="15.75" thickBot="1" x14ac:dyDescent="0.35">
      <c r="A20" s="235"/>
      <c r="B20" s="94"/>
      <c r="C20" s="222"/>
      <c r="D20" s="220"/>
      <c r="E20" s="112">
        <v>15</v>
      </c>
      <c r="F20" s="125" t="s">
        <v>379</v>
      </c>
      <c r="G20" s="157" t="s">
        <v>0</v>
      </c>
      <c r="H20" s="158" t="s">
        <v>372</v>
      </c>
      <c r="I20" s="157" t="s">
        <v>305</v>
      </c>
      <c r="J20" s="114" t="s">
        <v>395</v>
      </c>
      <c r="K20" s="115">
        <v>10</v>
      </c>
      <c r="L20" s="115" t="s">
        <v>372</v>
      </c>
      <c r="M20" s="116">
        <v>1</v>
      </c>
      <c r="N20" s="164" t="s">
        <v>508</v>
      </c>
      <c r="O20" s="117"/>
      <c r="Q20" s="186"/>
      <c r="R20" s="186"/>
      <c r="S20" s="186"/>
    </row>
    <row r="21" spans="1:19" x14ac:dyDescent="0.3">
      <c r="A21" s="235"/>
      <c r="B21" s="94"/>
      <c r="C21" s="227">
        <v>43507</v>
      </c>
      <c r="D21" s="219" t="s">
        <v>385</v>
      </c>
      <c r="E21" s="118">
        <v>16</v>
      </c>
      <c r="F21" s="100" t="s">
        <v>33</v>
      </c>
      <c r="G21" s="101" t="s">
        <v>318</v>
      </c>
      <c r="H21" s="101" t="s">
        <v>372</v>
      </c>
      <c r="I21" s="161" t="s">
        <v>320</v>
      </c>
      <c r="J21" s="120" t="s">
        <v>391</v>
      </c>
      <c r="K21" s="121">
        <v>3</v>
      </c>
      <c r="L21" s="121" t="s">
        <v>372</v>
      </c>
      <c r="M21" s="122">
        <v>3</v>
      </c>
      <c r="N21" s="165" t="s">
        <v>519</v>
      </c>
      <c r="O21" s="123"/>
      <c r="Q21" s="186"/>
      <c r="R21" s="186"/>
      <c r="S21" s="186"/>
    </row>
    <row r="22" spans="1:19" x14ac:dyDescent="0.3">
      <c r="A22" s="235"/>
      <c r="B22" s="94"/>
      <c r="C22" s="222"/>
      <c r="D22" s="220"/>
      <c r="E22" s="107">
        <v>17</v>
      </c>
      <c r="F22" s="108" t="s">
        <v>33</v>
      </c>
      <c r="G22" s="101" t="s">
        <v>319</v>
      </c>
      <c r="H22" s="101" t="s">
        <v>372</v>
      </c>
      <c r="I22" s="101" t="s">
        <v>3</v>
      </c>
      <c r="J22" s="110" t="s">
        <v>394</v>
      </c>
      <c r="K22" s="132">
        <v>2</v>
      </c>
      <c r="L22" s="104" t="s">
        <v>372</v>
      </c>
      <c r="M22" s="133">
        <v>8</v>
      </c>
      <c r="N22" s="166" t="s">
        <v>524</v>
      </c>
      <c r="O22" s="111"/>
      <c r="Q22" s="186"/>
      <c r="R22" s="186"/>
      <c r="S22" s="186"/>
    </row>
    <row r="23" spans="1:19" ht="15.75" thickBot="1" x14ac:dyDescent="0.35">
      <c r="A23" s="235"/>
      <c r="B23" s="94"/>
      <c r="C23" s="222"/>
      <c r="D23" s="220"/>
      <c r="E23" s="124">
        <v>18</v>
      </c>
      <c r="F23" s="113" t="s">
        <v>33</v>
      </c>
      <c r="G23" s="131" t="s">
        <v>306</v>
      </c>
      <c r="H23" s="131" t="s">
        <v>372</v>
      </c>
      <c r="I23" s="131" t="s">
        <v>307</v>
      </c>
      <c r="J23" s="126" t="s">
        <v>395</v>
      </c>
      <c r="K23" s="128">
        <v>2</v>
      </c>
      <c r="L23" s="128" t="s">
        <v>372</v>
      </c>
      <c r="M23" s="137">
        <v>4</v>
      </c>
      <c r="N23" s="167" t="s">
        <v>531</v>
      </c>
      <c r="O23" s="130"/>
      <c r="Q23" s="186"/>
      <c r="R23" s="186"/>
      <c r="S23" s="186"/>
    </row>
    <row r="24" spans="1:19" x14ac:dyDescent="0.3">
      <c r="A24" s="235"/>
      <c r="B24" s="94"/>
      <c r="C24" s="227">
        <v>43508</v>
      </c>
      <c r="D24" s="219" t="s">
        <v>386</v>
      </c>
      <c r="E24" s="99">
        <v>19</v>
      </c>
      <c r="F24" s="119" t="s">
        <v>379</v>
      </c>
      <c r="G24" s="154" t="s">
        <v>305</v>
      </c>
      <c r="H24" s="154" t="s">
        <v>372</v>
      </c>
      <c r="I24" s="154" t="s">
        <v>317</v>
      </c>
      <c r="J24" s="103" t="s">
        <v>391</v>
      </c>
      <c r="K24" s="104">
        <v>0</v>
      </c>
      <c r="L24" s="104" t="s">
        <v>372</v>
      </c>
      <c r="M24" s="105">
        <v>6</v>
      </c>
      <c r="N24" s="163" t="s">
        <v>533</v>
      </c>
      <c r="O24" s="106"/>
      <c r="Q24" s="186"/>
      <c r="R24" s="186"/>
      <c r="S24" s="186"/>
    </row>
    <row r="25" spans="1:19" x14ac:dyDescent="0.3">
      <c r="A25" s="235"/>
      <c r="B25" s="94"/>
      <c r="C25" s="222"/>
      <c r="D25" s="220"/>
      <c r="E25" s="107">
        <v>20</v>
      </c>
      <c r="F25" s="108" t="s">
        <v>379</v>
      </c>
      <c r="G25" s="155" t="s">
        <v>1</v>
      </c>
      <c r="H25" s="156" t="s">
        <v>372</v>
      </c>
      <c r="I25" s="155" t="s">
        <v>2</v>
      </c>
      <c r="J25" s="110" t="s">
        <v>394</v>
      </c>
      <c r="K25" s="104">
        <v>3</v>
      </c>
      <c r="L25" s="104" t="s">
        <v>372</v>
      </c>
      <c r="M25" s="105">
        <v>3</v>
      </c>
      <c r="N25" s="166" t="s">
        <v>535</v>
      </c>
      <c r="O25" s="111"/>
      <c r="Q25" s="186"/>
      <c r="R25" s="186"/>
      <c r="S25" s="186"/>
    </row>
    <row r="26" spans="1:19" ht="15.75" thickBot="1" x14ac:dyDescent="0.35">
      <c r="A26" s="235"/>
      <c r="B26" s="94"/>
      <c r="C26" s="223"/>
      <c r="D26" s="221"/>
      <c r="E26" s="112">
        <v>21</v>
      </c>
      <c r="F26" s="125" t="s">
        <v>379</v>
      </c>
      <c r="G26" s="157" t="s">
        <v>0</v>
      </c>
      <c r="H26" s="158" t="s">
        <v>372</v>
      </c>
      <c r="I26" s="157" t="s">
        <v>4</v>
      </c>
      <c r="J26" s="114" t="s">
        <v>395</v>
      </c>
      <c r="K26" s="115">
        <v>9</v>
      </c>
      <c r="L26" s="115" t="s">
        <v>372</v>
      </c>
      <c r="M26" s="116">
        <v>2</v>
      </c>
      <c r="N26" s="164" t="s">
        <v>534</v>
      </c>
      <c r="O26" s="117"/>
      <c r="Q26" s="186"/>
      <c r="R26" s="186"/>
      <c r="S26" s="186"/>
    </row>
    <row r="27" spans="1:19" x14ac:dyDescent="0.3">
      <c r="A27" s="235"/>
      <c r="B27" s="94"/>
      <c r="C27" s="222">
        <v>43509</v>
      </c>
      <c r="D27" s="224" t="s">
        <v>378</v>
      </c>
      <c r="E27" s="118">
        <v>22</v>
      </c>
      <c r="F27" s="100" t="s">
        <v>33</v>
      </c>
      <c r="G27" s="101" t="s">
        <v>319</v>
      </c>
      <c r="H27" s="154" t="s">
        <v>372</v>
      </c>
      <c r="I27" s="161" t="s">
        <v>306</v>
      </c>
      <c r="J27" s="120" t="s">
        <v>391</v>
      </c>
      <c r="K27" s="121">
        <v>0</v>
      </c>
      <c r="L27" s="121" t="s">
        <v>372</v>
      </c>
      <c r="M27" s="122">
        <v>7</v>
      </c>
      <c r="N27" s="165" t="s">
        <v>548</v>
      </c>
      <c r="O27" s="123"/>
      <c r="Q27" s="186"/>
      <c r="R27" s="186"/>
      <c r="S27" s="186"/>
    </row>
    <row r="28" spans="1:19" x14ac:dyDescent="0.3">
      <c r="A28" s="235"/>
      <c r="B28" s="94"/>
      <c r="C28" s="222"/>
      <c r="D28" s="224"/>
      <c r="E28" s="107">
        <v>23</v>
      </c>
      <c r="F28" s="108" t="s">
        <v>33</v>
      </c>
      <c r="G28" s="101" t="s">
        <v>387</v>
      </c>
      <c r="H28" s="156" t="s">
        <v>372</v>
      </c>
      <c r="I28" s="101" t="s">
        <v>3</v>
      </c>
      <c r="J28" s="110" t="s">
        <v>394</v>
      </c>
      <c r="K28" s="132">
        <v>3</v>
      </c>
      <c r="L28" s="104" t="s">
        <v>372</v>
      </c>
      <c r="M28" s="133">
        <v>3</v>
      </c>
      <c r="N28" s="166" t="s">
        <v>549</v>
      </c>
      <c r="O28" s="111"/>
      <c r="Q28" s="186"/>
      <c r="R28" s="186"/>
      <c r="S28" s="186"/>
    </row>
    <row r="29" spans="1:19" ht="15.75" thickBot="1" x14ac:dyDescent="0.35">
      <c r="A29" s="235"/>
      <c r="B29" s="94"/>
      <c r="C29" s="223"/>
      <c r="D29" s="225"/>
      <c r="E29" s="124">
        <v>24</v>
      </c>
      <c r="F29" s="125" t="s">
        <v>33</v>
      </c>
      <c r="G29" s="175" t="s">
        <v>320</v>
      </c>
      <c r="H29" s="157" t="s">
        <v>372</v>
      </c>
      <c r="I29" s="181" t="s">
        <v>307</v>
      </c>
      <c r="J29" s="126" t="s">
        <v>395</v>
      </c>
      <c r="K29" s="127">
        <v>4</v>
      </c>
      <c r="L29" s="128" t="s">
        <v>372</v>
      </c>
      <c r="M29" s="129">
        <v>6</v>
      </c>
      <c r="N29" s="167" t="s">
        <v>547</v>
      </c>
      <c r="O29" s="130"/>
      <c r="Q29" s="186"/>
      <c r="R29" s="186"/>
      <c r="S29" s="186"/>
    </row>
    <row r="30" spans="1:19" x14ac:dyDescent="0.3">
      <c r="A30" s="235"/>
      <c r="B30" s="94"/>
      <c r="C30" s="222">
        <v>43514</v>
      </c>
      <c r="D30" s="224" t="s">
        <v>385</v>
      </c>
      <c r="E30" s="99">
        <v>25</v>
      </c>
      <c r="F30" s="100" t="s">
        <v>33</v>
      </c>
      <c r="G30" s="102" t="s">
        <v>307</v>
      </c>
      <c r="H30" s="102" t="s">
        <v>372</v>
      </c>
      <c r="I30" s="102" t="s">
        <v>319</v>
      </c>
      <c r="J30" s="103" t="s">
        <v>391</v>
      </c>
      <c r="K30" s="104">
        <v>7</v>
      </c>
      <c r="L30" s="104" t="s">
        <v>372</v>
      </c>
      <c r="M30" s="105">
        <v>0</v>
      </c>
      <c r="N30" s="163" t="s">
        <v>558</v>
      </c>
      <c r="O30" s="123"/>
      <c r="Q30" s="186"/>
      <c r="R30" s="186"/>
      <c r="S30" s="186"/>
    </row>
    <row r="31" spans="1:19" x14ac:dyDescent="0.3">
      <c r="A31" s="235"/>
      <c r="B31" s="94"/>
      <c r="C31" s="222"/>
      <c r="D31" s="224"/>
      <c r="E31" s="107">
        <v>26</v>
      </c>
      <c r="F31" s="108" t="s">
        <v>379</v>
      </c>
      <c r="G31" s="155" t="s">
        <v>1</v>
      </c>
      <c r="H31" s="156" t="s">
        <v>372</v>
      </c>
      <c r="I31" s="155" t="s">
        <v>0</v>
      </c>
      <c r="J31" s="110" t="s">
        <v>394</v>
      </c>
      <c r="K31" s="132">
        <v>0</v>
      </c>
      <c r="L31" s="104" t="s">
        <v>372</v>
      </c>
      <c r="M31" s="133">
        <v>6</v>
      </c>
      <c r="N31" s="166" t="s">
        <v>560</v>
      </c>
      <c r="O31" s="111"/>
      <c r="Q31" s="186"/>
      <c r="R31" s="186"/>
      <c r="S31" s="186"/>
    </row>
    <row r="32" spans="1:19" ht="15.75" thickBot="1" x14ac:dyDescent="0.35">
      <c r="A32" s="235"/>
      <c r="B32" s="94"/>
      <c r="C32" s="222"/>
      <c r="D32" s="224"/>
      <c r="E32" s="112">
        <v>27</v>
      </c>
      <c r="F32" s="113" t="s">
        <v>33</v>
      </c>
      <c r="G32" s="171" t="s">
        <v>320</v>
      </c>
      <c r="H32" s="138" t="s">
        <v>372</v>
      </c>
      <c r="I32" s="171" t="s">
        <v>3</v>
      </c>
      <c r="J32" s="114" t="s">
        <v>395</v>
      </c>
      <c r="K32" s="135">
        <v>8</v>
      </c>
      <c r="L32" s="115" t="s">
        <v>372</v>
      </c>
      <c r="M32" s="136">
        <v>0</v>
      </c>
      <c r="N32" s="164" t="s">
        <v>563</v>
      </c>
      <c r="O32" s="130"/>
      <c r="Q32" s="186"/>
      <c r="R32" s="186"/>
      <c r="S32" s="186"/>
    </row>
    <row r="33" spans="1:19" x14ac:dyDescent="0.3">
      <c r="A33" s="235"/>
      <c r="B33" s="94"/>
      <c r="C33" s="227">
        <v>43515</v>
      </c>
      <c r="D33" s="226" t="s">
        <v>386</v>
      </c>
      <c r="E33" s="118">
        <v>28</v>
      </c>
      <c r="F33" s="119" t="s">
        <v>379</v>
      </c>
      <c r="G33" s="154" t="s">
        <v>317</v>
      </c>
      <c r="H33" s="154" t="s">
        <v>372</v>
      </c>
      <c r="I33" s="154" t="s">
        <v>4</v>
      </c>
      <c r="J33" s="120" t="s">
        <v>391</v>
      </c>
      <c r="K33" s="121">
        <v>4</v>
      </c>
      <c r="L33" s="121" t="s">
        <v>372</v>
      </c>
      <c r="M33" s="122">
        <v>0</v>
      </c>
      <c r="N33" s="165" t="s">
        <v>569</v>
      </c>
      <c r="O33" s="106"/>
      <c r="Q33" s="186"/>
      <c r="R33" s="186"/>
      <c r="S33" s="186"/>
    </row>
    <row r="34" spans="1:19" x14ac:dyDescent="0.3">
      <c r="A34" s="235"/>
      <c r="B34" s="94"/>
      <c r="C34" s="222"/>
      <c r="D34" s="224"/>
      <c r="E34" s="107">
        <v>29</v>
      </c>
      <c r="F34" s="108" t="s">
        <v>33</v>
      </c>
      <c r="G34" s="102" t="s">
        <v>306</v>
      </c>
      <c r="H34" s="102" t="s">
        <v>372</v>
      </c>
      <c r="I34" s="102" t="s">
        <v>318</v>
      </c>
      <c r="J34" s="110" t="s">
        <v>394</v>
      </c>
      <c r="K34" s="132">
        <v>4</v>
      </c>
      <c r="L34" s="104" t="s">
        <v>372</v>
      </c>
      <c r="M34" s="133">
        <v>4</v>
      </c>
      <c r="N34" s="166" t="s">
        <v>572</v>
      </c>
      <c r="O34" s="111"/>
      <c r="Q34" s="186"/>
      <c r="R34" s="186"/>
      <c r="S34" s="186"/>
    </row>
    <row r="35" spans="1:19" ht="15.75" thickBot="1" x14ac:dyDescent="0.35">
      <c r="A35" s="235"/>
      <c r="B35" s="94"/>
      <c r="C35" s="223"/>
      <c r="D35" s="225"/>
      <c r="E35" s="124">
        <v>30</v>
      </c>
      <c r="F35" s="125" t="s">
        <v>379</v>
      </c>
      <c r="G35" s="157" t="s">
        <v>2</v>
      </c>
      <c r="H35" s="158" t="s">
        <v>372</v>
      </c>
      <c r="I35" s="172" t="s">
        <v>305</v>
      </c>
      <c r="J35" s="126" t="s">
        <v>395</v>
      </c>
      <c r="K35" s="127">
        <v>11</v>
      </c>
      <c r="L35" s="128" t="s">
        <v>372</v>
      </c>
      <c r="M35" s="129">
        <v>0</v>
      </c>
      <c r="N35" s="167" t="s">
        <v>580</v>
      </c>
      <c r="O35" s="117"/>
      <c r="R35" s="186"/>
      <c r="S35" s="186"/>
    </row>
    <row r="36" spans="1:19" x14ac:dyDescent="0.3">
      <c r="A36" s="235"/>
      <c r="B36" s="94"/>
      <c r="C36" s="227">
        <v>43517</v>
      </c>
      <c r="D36" s="219" t="s">
        <v>384</v>
      </c>
      <c r="E36" s="118">
        <v>31</v>
      </c>
      <c r="F36" s="119"/>
      <c r="G36" s="101" t="s">
        <v>307</v>
      </c>
      <c r="H36" s="139" t="s">
        <v>372</v>
      </c>
      <c r="I36" s="173" t="s">
        <v>0</v>
      </c>
      <c r="J36" s="120" t="s">
        <v>396</v>
      </c>
      <c r="K36" s="121">
        <v>2</v>
      </c>
      <c r="L36" s="121" t="s">
        <v>372</v>
      </c>
      <c r="M36" s="122">
        <v>4</v>
      </c>
      <c r="N36" s="165" t="s">
        <v>587</v>
      </c>
      <c r="O36" s="123"/>
      <c r="R36" s="186"/>
      <c r="S36" s="186"/>
    </row>
    <row r="37" spans="1:19" x14ac:dyDescent="0.3">
      <c r="A37" s="235"/>
      <c r="B37" s="94"/>
      <c r="C37" s="222"/>
      <c r="D37" s="220"/>
      <c r="E37" s="107">
        <v>32</v>
      </c>
      <c r="F37" s="108"/>
      <c r="G37" s="101" t="s">
        <v>320</v>
      </c>
      <c r="H37" s="140" t="s">
        <v>372</v>
      </c>
      <c r="I37" s="174" t="s">
        <v>317</v>
      </c>
      <c r="J37" s="110" t="s">
        <v>397</v>
      </c>
      <c r="K37" s="104">
        <v>2</v>
      </c>
      <c r="L37" s="104" t="s">
        <v>372</v>
      </c>
      <c r="M37" s="105">
        <v>7</v>
      </c>
      <c r="N37" s="163" t="s">
        <v>589</v>
      </c>
      <c r="O37" s="183"/>
      <c r="R37" s="186"/>
      <c r="S37" s="186"/>
    </row>
    <row r="38" spans="1:19" x14ac:dyDescent="0.3">
      <c r="A38" s="235"/>
      <c r="B38" s="94"/>
      <c r="C38" s="222"/>
      <c r="D38" s="220"/>
      <c r="E38" s="107">
        <v>33</v>
      </c>
      <c r="F38" s="108"/>
      <c r="G38" s="109" t="s">
        <v>306</v>
      </c>
      <c r="H38" s="141" t="s">
        <v>372</v>
      </c>
      <c r="I38" s="174" t="s">
        <v>1</v>
      </c>
      <c r="J38" s="110" t="s">
        <v>398</v>
      </c>
      <c r="K38" s="132">
        <v>2</v>
      </c>
      <c r="L38" s="104" t="s">
        <v>372</v>
      </c>
      <c r="M38" s="133">
        <v>5</v>
      </c>
      <c r="N38" s="166" t="s">
        <v>591</v>
      </c>
      <c r="O38" s="182"/>
      <c r="Q38" s="186"/>
      <c r="R38" s="186"/>
      <c r="S38" s="186"/>
    </row>
    <row r="39" spans="1:19" ht="15.75" thickBot="1" x14ac:dyDescent="0.35">
      <c r="A39" s="235"/>
      <c r="B39" s="94"/>
      <c r="C39" s="223"/>
      <c r="D39" s="221"/>
      <c r="E39" s="124">
        <v>34</v>
      </c>
      <c r="F39" s="125"/>
      <c r="G39" s="175" t="s">
        <v>318</v>
      </c>
      <c r="H39" s="142" t="s">
        <v>372</v>
      </c>
      <c r="I39" s="176" t="s">
        <v>2</v>
      </c>
      <c r="J39" s="126" t="s">
        <v>399</v>
      </c>
      <c r="K39" s="127">
        <v>6</v>
      </c>
      <c r="L39" s="128" t="s">
        <v>372</v>
      </c>
      <c r="M39" s="129">
        <v>5</v>
      </c>
      <c r="N39" s="167" t="s">
        <v>593</v>
      </c>
      <c r="O39" s="130"/>
      <c r="Q39" s="186"/>
      <c r="R39" s="186"/>
      <c r="S39" s="186"/>
    </row>
    <row r="40" spans="1:19" x14ac:dyDescent="0.3">
      <c r="A40" s="235"/>
      <c r="B40" s="94"/>
      <c r="C40" s="227">
        <v>43521</v>
      </c>
      <c r="D40" s="219" t="s">
        <v>385</v>
      </c>
      <c r="E40" s="118">
        <v>35</v>
      </c>
      <c r="F40" s="119"/>
      <c r="G40" s="190" t="s">
        <v>0</v>
      </c>
      <c r="H40" s="188" t="s">
        <v>372</v>
      </c>
      <c r="I40" s="192" t="s">
        <v>1</v>
      </c>
      <c r="J40" s="143" t="s">
        <v>400</v>
      </c>
      <c r="K40" s="121">
        <v>1</v>
      </c>
      <c r="L40" s="121" t="s">
        <v>372</v>
      </c>
      <c r="M40" s="122">
        <v>3</v>
      </c>
      <c r="N40" s="165" t="s">
        <v>597</v>
      </c>
      <c r="O40" s="123"/>
      <c r="Q40" s="186"/>
      <c r="R40" s="186"/>
      <c r="S40" s="186"/>
    </row>
    <row r="41" spans="1:19" ht="15.75" thickBot="1" x14ac:dyDescent="0.35">
      <c r="A41" s="235"/>
      <c r="B41" s="94"/>
      <c r="C41" s="223"/>
      <c r="D41" s="221"/>
      <c r="E41" s="124">
        <v>36</v>
      </c>
      <c r="F41" s="125"/>
      <c r="G41" s="191" t="s">
        <v>317</v>
      </c>
      <c r="H41" s="189" t="s">
        <v>372</v>
      </c>
      <c r="I41" s="193" t="s">
        <v>318</v>
      </c>
      <c r="J41" s="144" t="s">
        <v>401</v>
      </c>
      <c r="K41" s="127">
        <v>4</v>
      </c>
      <c r="L41" s="128" t="s">
        <v>372</v>
      </c>
      <c r="M41" s="129">
        <v>3</v>
      </c>
      <c r="N41" s="167" t="s">
        <v>598</v>
      </c>
      <c r="O41" s="130" t="s">
        <v>599</v>
      </c>
      <c r="Q41" s="186"/>
      <c r="R41" s="186"/>
      <c r="S41" s="186"/>
    </row>
    <row r="42" spans="1:19" ht="21" x14ac:dyDescent="0.3">
      <c r="A42" s="235"/>
      <c r="B42" s="94"/>
      <c r="C42" s="222">
        <v>43538</v>
      </c>
      <c r="D42" s="220" t="s">
        <v>384</v>
      </c>
      <c r="E42" s="99">
        <v>37</v>
      </c>
      <c r="F42" s="199" t="s">
        <v>388</v>
      </c>
      <c r="G42" s="194" t="s">
        <v>0</v>
      </c>
      <c r="H42" s="195" t="s">
        <v>372</v>
      </c>
      <c r="I42" s="198" t="s">
        <v>318</v>
      </c>
      <c r="J42" s="145" t="s">
        <v>400</v>
      </c>
      <c r="K42" s="104">
        <v>5</v>
      </c>
      <c r="L42" s="104" t="s">
        <v>372</v>
      </c>
      <c r="M42" s="105">
        <v>1</v>
      </c>
      <c r="N42" s="168" t="s">
        <v>603</v>
      </c>
      <c r="O42" s="184"/>
      <c r="Q42" s="186"/>
      <c r="R42" s="186"/>
      <c r="S42" s="186"/>
    </row>
    <row r="43" spans="1:19" ht="15.75" thickBot="1" x14ac:dyDescent="0.35">
      <c r="A43" s="235"/>
      <c r="B43" s="94"/>
      <c r="C43" s="222"/>
      <c r="D43" s="220"/>
      <c r="E43" s="124">
        <v>38</v>
      </c>
      <c r="F43" s="200" t="s">
        <v>389</v>
      </c>
      <c r="G43" s="196" t="s">
        <v>1</v>
      </c>
      <c r="H43" s="197" t="s">
        <v>372</v>
      </c>
      <c r="I43" s="196" t="s">
        <v>317</v>
      </c>
      <c r="J43" s="144" t="s">
        <v>402</v>
      </c>
      <c r="K43" s="135">
        <v>4</v>
      </c>
      <c r="L43" s="115" t="s">
        <v>372</v>
      </c>
      <c r="M43" s="136">
        <v>1</v>
      </c>
      <c r="N43" s="167" t="s">
        <v>604</v>
      </c>
      <c r="O43" s="182"/>
      <c r="Q43" s="186"/>
      <c r="R43" s="186"/>
      <c r="S43" s="186"/>
    </row>
    <row r="44" spans="1:19" ht="15.75" thickBot="1" x14ac:dyDescent="0.35">
      <c r="A44" s="235"/>
      <c r="B44" s="94"/>
      <c r="C44" s="223"/>
      <c r="D44" s="221"/>
      <c r="E44" s="229" t="s">
        <v>390</v>
      </c>
      <c r="F44" s="230"/>
      <c r="G44" s="230"/>
      <c r="H44" s="230"/>
      <c r="I44" s="230"/>
      <c r="J44" s="230"/>
      <c r="K44" s="230"/>
      <c r="L44" s="230"/>
      <c r="M44" s="230"/>
      <c r="N44" s="230"/>
      <c r="O44" s="231"/>
      <c r="Q44" s="186"/>
      <c r="R44" s="186"/>
      <c r="S44" s="186"/>
    </row>
    <row r="45" spans="1:19" x14ac:dyDescent="0.3">
      <c r="A45" s="235"/>
      <c r="B45" s="94"/>
      <c r="C45" s="228" t="s">
        <v>308</v>
      </c>
      <c r="D45" s="228"/>
      <c r="E45" s="228"/>
      <c r="F45" s="228"/>
      <c r="G45" s="228"/>
      <c r="H45" s="94"/>
      <c r="I45" s="94"/>
      <c r="J45" s="94"/>
      <c r="K45" s="94"/>
      <c r="L45" s="94"/>
      <c r="M45" s="94"/>
      <c r="N45" s="94"/>
      <c r="O45" s="94"/>
      <c r="Q45" s="186"/>
      <c r="R45" s="186"/>
      <c r="S45" s="186"/>
    </row>
  </sheetData>
  <mergeCells count="41">
    <mergeCell ref="Q10:R10"/>
    <mergeCell ref="Q9:R9"/>
    <mergeCell ref="C2:O2"/>
    <mergeCell ref="Q8:R8"/>
    <mergeCell ref="A1:S1"/>
    <mergeCell ref="A2:A45"/>
    <mergeCell ref="G3:I3"/>
    <mergeCell ref="Q4:R4"/>
    <mergeCell ref="Q5:R5"/>
    <mergeCell ref="Q7:R7"/>
    <mergeCell ref="C9:C11"/>
    <mergeCell ref="D12:D14"/>
    <mergeCell ref="C12:C14"/>
    <mergeCell ref="E6:O6"/>
    <mergeCell ref="C4:D4"/>
    <mergeCell ref="C5:C8"/>
    <mergeCell ref="K4:M4"/>
    <mergeCell ref="D5:D8"/>
    <mergeCell ref="C45:G45"/>
    <mergeCell ref="C30:C32"/>
    <mergeCell ref="C36:C39"/>
    <mergeCell ref="C40:C41"/>
    <mergeCell ref="E44:O44"/>
    <mergeCell ref="D40:D41"/>
    <mergeCell ref="D30:D32"/>
    <mergeCell ref="C42:C44"/>
    <mergeCell ref="D42:D44"/>
    <mergeCell ref="D36:D39"/>
    <mergeCell ref="D9:D11"/>
    <mergeCell ref="D18:D20"/>
    <mergeCell ref="C15:C17"/>
    <mergeCell ref="D27:D29"/>
    <mergeCell ref="D33:D35"/>
    <mergeCell ref="D21:D23"/>
    <mergeCell ref="D15:D17"/>
    <mergeCell ref="D24:D26"/>
    <mergeCell ref="C21:C23"/>
    <mergeCell ref="C33:C35"/>
    <mergeCell ref="C24:C26"/>
    <mergeCell ref="C18:C20"/>
    <mergeCell ref="C27:C29"/>
  </mergeCells>
  <conditionalFormatting sqref="C5:C44">
    <cfRule type="cellIs" dxfId="1" priority="1" operator="equal">
      <formula>TODAY()</formula>
    </cfRule>
    <cfRule type="cellIs" dxfId="0" priority="2" operator="lessThan">
      <formula>TODAY()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0"/>
  <sheetViews>
    <sheetView showRowColHeaders="0" zoomScale="115" zoomScaleNormal="11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19" sqref="F19"/>
    </sheetView>
  </sheetViews>
  <sheetFormatPr defaultColWidth="0" defaultRowHeight="12.75" x14ac:dyDescent="0.2"/>
  <cols>
    <col min="1" max="1" width="8.875" style="56" bestFit="1" customWidth="1"/>
    <col min="2" max="2" width="15" style="57" bestFit="1" customWidth="1"/>
    <col min="3" max="3" width="10.5" style="57" bestFit="1" customWidth="1"/>
    <col min="4" max="4" width="13.5" style="58" bestFit="1" customWidth="1"/>
    <col min="5" max="6" width="4" style="59" customWidth="1"/>
    <col min="7" max="7" width="4" style="60" customWidth="1"/>
    <col min="8" max="8" width="4" style="61" customWidth="1"/>
    <col min="9" max="9" width="2.625" style="40" bestFit="1" customWidth="1"/>
    <col min="10" max="10" width="13.5" style="40" bestFit="1" customWidth="1"/>
    <col min="11" max="11" width="3.5" style="40" bestFit="1" customWidth="1"/>
    <col min="12" max="12" width="3.625" style="40" bestFit="1" customWidth="1"/>
    <col min="13" max="13" width="3.75" style="40" customWidth="1"/>
    <col min="14" max="14" width="4.625" style="40" bestFit="1" customWidth="1"/>
    <col min="15" max="15" width="8.25" style="90" bestFit="1" customWidth="1"/>
    <col min="16" max="16" width="9" style="40" customWidth="1"/>
    <col min="17" max="17" width="9" style="40" hidden="1" customWidth="1"/>
    <col min="18" max="16384" width="9" style="40" hidden="1"/>
  </cols>
  <sheetData>
    <row r="1" spans="1:15" s="62" customFormat="1" ht="15.75" customHeight="1" thickBot="1" x14ac:dyDescent="0.3">
      <c r="A1" s="246" t="s">
        <v>316</v>
      </c>
      <c r="B1" s="246"/>
      <c r="C1" s="246"/>
      <c r="D1" s="246"/>
      <c r="E1" s="246"/>
      <c r="F1" s="246"/>
      <c r="G1" s="246"/>
      <c r="H1" s="246"/>
      <c r="O1" s="90"/>
    </row>
    <row r="2" spans="1:15" s="64" customFormat="1" ht="33" customHeight="1" thickBot="1" x14ac:dyDescent="0.35">
      <c r="A2" s="63" t="s">
        <v>314</v>
      </c>
      <c r="B2" s="63" t="s">
        <v>310</v>
      </c>
      <c r="C2" s="63" t="s">
        <v>311</v>
      </c>
      <c r="D2" s="63" t="s">
        <v>312</v>
      </c>
      <c r="E2" s="63" t="s">
        <v>32</v>
      </c>
      <c r="F2" s="71" t="s">
        <v>33</v>
      </c>
      <c r="G2" s="63" t="s">
        <v>13</v>
      </c>
      <c r="H2" s="63" t="s">
        <v>313</v>
      </c>
      <c r="J2" s="65" t="s">
        <v>312</v>
      </c>
      <c r="K2" s="66" t="s">
        <v>32</v>
      </c>
      <c r="L2" s="72" t="s">
        <v>33</v>
      </c>
      <c r="M2" s="66" t="s">
        <v>13</v>
      </c>
      <c r="N2" s="67" t="s">
        <v>313</v>
      </c>
      <c r="O2" s="92"/>
    </row>
    <row r="3" spans="1:15" x14ac:dyDescent="0.2">
      <c r="A3" s="91">
        <v>1</v>
      </c>
      <c r="B3" s="57" t="s">
        <v>514</v>
      </c>
      <c r="C3" s="57" t="s">
        <v>405</v>
      </c>
      <c r="D3" s="58" t="s">
        <v>0</v>
      </c>
      <c r="E3" s="59">
        <f>1+4+1+2+3+3</f>
        <v>14</v>
      </c>
      <c r="F3" s="59">
        <f>1+1+2</f>
        <v>4</v>
      </c>
      <c r="G3" s="60">
        <f>+E3+F3</f>
        <v>18</v>
      </c>
      <c r="H3" s="61">
        <v>0</v>
      </c>
      <c r="J3" s="41" t="s">
        <v>319</v>
      </c>
      <c r="K3" s="42">
        <f t="shared" ref="K3:K14" si="0">SUMIF($D$3:$D$200,$J3,E$3:E$200)</f>
        <v>3</v>
      </c>
      <c r="L3" s="42">
        <f t="shared" ref="L3:L14" si="1">SUMIF($D$3:$D$200,$J3,F$3:F$200)</f>
        <v>3</v>
      </c>
      <c r="M3" s="43">
        <f t="shared" ref="M3:M14" si="2">SUMIF($D$3:$D$200,$J3,G$3:G$200)</f>
        <v>6</v>
      </c>
      <c r="N3" s="50">
        <f t="shared" ref="N3:N14" si="3">SUMIF($D$3:$D$200,$J3,H$3:H$200)</f>
        <v>8</v>
      </c>
      <c r="O3" s="93" t="str">
        <f>IF(VLOOKUP(J3,TABULKY!$D$7:$L$21,6,0)-K3=0,"OK","CHYBA")</f>
        <v>OK</v>
      </c>
    </row>
    <row r="4" spans="1:15" x14ac:dyDescent="0.2">
      <c r="A4" s="91">
        <v>2</v>
      </c>
      <c r="B4" s="57" t="s">
        <v>334</v>
      </c>
      <c r="C4" s="57" t="s">
        <v>340</v>
      </c>
      <c r="D4" s="58" t="s">
        <v>1</v>
      </c>
      <c r="E4" s="59">
        <f>2+2+2+1+2+1+1</f>
        <v>11</v>
      </c>
      <c r="F4" s="59">
        <f>3+1+1</f>
        <v>5</v>
      </c>
      <c r="G4" s="60">
        <f>+E4+F4</f>
        <v>16</v>
      </c>
      <c r="H4" s="61">
        <v>0</v>
      </c>
      <c r="J4" s="44" t="s">
        <v>306</v>
      </c>
      <c r="K4" s="45">
        <f t="shared" si="0"/>
        <v>22</v>
      </c>
      <c r="L4" s="45">
        <f t="shared" si="1"/>
        <v>20</v>
      </c>
      <c r="M4" s="46">
        <f t="shared" si="2"/>
        <v>42</v>
      </c>
      <c r="N4" s="51">
        <f t="shared" si="3"/>
        <v>28</v>
      </c>
      <c r="O4" s="93" t="str">
        <f>IF(VLOOKUP(J4,TABULKY!$D$7:$L$21,6,0)-K4+2=0,"OK","CHYBA")</f>
        <v>OK</v>
      </c>
    </row>
    <row r="5" spans="1:15" ht="12.75" customHeight="1" x14ac:dyDescent="0.2">
      <c r="A5" s="91" t="s">
        <v>610</v>
      </c>
      <c r="B5" s="57" t="s">
        <v>358</v>
      </c>
      <c r="C5" s="57" t="s">
        <v>342</v>
      </c>
      <c r="D5" s="58" t="s">
        <v>317</v>
      </c>
      <c r="E5" s="59">
        <f>1+1+2+3+1</f>
        <v>8</v>
      </c>
      <c r="F5" s="59">
        <f>1+2+1+1</f>
        <v>5</v>
      </c>
      <c r="G5" s="60">
        <f>+E5+F5</f>
        <v>13</v>
      </c>
      <c r="H5" s="61">
        <f>2+2</f>
        <v>4</v>
      </c>
      <c r="J5" s="44" t="s">
        <v>318</v>
      </c>
      <c r="K5" s="45">
        <f t="shared" si="0"/>
        <v>26</v>
      </c>
      <c r="L5" s="45">
        <f t="shared" si="1"/>
        <v>24</v>
      </c>
      <c r="M5" s="46">
        <f t="shared" si="2"/>
        <v>50</v>
      </c>
      <c r="N5" s="51">
        <f t="shared" si="3"/>
        <v>87</v>
      </c>
      <c r="O5" s="93" t="str">
        <f>IF(VLOOKUP(J5,TABULKY!$D$7:$L$21,6,0)-K5+6+3+1=0,"OK","CHYBA")</f>
        <v>OK</v>
      </c>
    </row>
    <row r="6" spans="1:15" ht="12.75" customHeight="1" x14ac:dyDescent="0.2">
      <c r="A6" s="91" t="s">
        <v>610</v>
      </c>
      <c r="B6" s="57" t="s">
        <v>445</v>
      </c>
      <c r="C6" s="57" t="s">
        <v>342</v>
      </c>
      <c r="D6" s="58" t="s">
        <v>317</v>
      </c>
      <c r="E6" s="59">
        <f>1+1+2+2</f>
        <v>6</v>
      </c>
      <c r="F6" s="59">
        <f>2+1+2+2</f>
        <v>7</v>
      </c>
      <c r="G6" s="60">
        <f>+E6+F6</f>
        <v>13</v>
      </c>
      <c r="H6" s="61">
        <f>2+2</f>
        <v>4</v>
      </c>
      <c r="J6" s="44" t="s">
        <v>3</v>
      </c>
      <c r="K6" s="45">
        <f t="shared" si="0"/>
        <v>13</v>
      </c>
      <c r="L6" s="45">
        <f t="shared" si="1"/>
        <v>12</v>
      </c>
      <c r="M6" s="46">
        <f t="shared" si="2"/>
        <v>25</v>
      </c>
      <c r="N6" s="51">
        <f t="shared" si="3"/>
        <v>18</v>
      </c>
      <c r="O6" s="93" t="str">
        <f>IF(VLOOKUP(J6,TABULKY!$D$7:$L$21,6,0)-K6=0,"OK","CHYBA")</f>
        <v>OK</v>
      </c>
    </row>
    <row r="7" spans="1:15" ht="12.75" customHeight="1" x14ac:dyDescent="0.2">
      <c r="A7" s="91">
        <v>5</v>
      </c>
      <c r="B7" s="57" t="s">
        <v>444</v>
      </c>
      <c r="C7" s="57" t="s">
        <v>356</v>
      </c>
      <c r="D7" s="58" t="s">
        <v>0</v>
      </c>
      <c r="E7" s="59">
        <f>1+2-1+2+1+1+2</f>
        <v>8</v>
      </c>
      <c r="F7" s="59">
        <f>2+1+1</f>
        <v>4</v>
      </c>
      <c r="G7" s="60">
        <f>+E7+F7</f>
        <v>12</v>
      </c>
      <c r="H7" s="61">
        <f>4+2</f>
        <v>6</v>
      </c>
      <c r="J7" s="44" t="s">
        <v>320</v>
      </c>
      <c r="K7" s="45">
        <f t="shared" si="0"/>
        <v>26</v>
      </c>
      <c r="L7" s="45">
        <f t="shared" si="1"/>
        <v>21</v>
      </c>
      <c r="M7" s="46">
        <f t="shared" si="2"/>
        <v>47</v>
      </c>
      <c r="N7" s="51">
        <f t="shared" si="3"/>
        <v>28</v>
      </c>
      <c r="O7" s="93" t="str">
        <f>IF(VLOOKUP(J7,TABULKY!$D$7:$L$21,6,0)-K7+2=0,"OK","CHYBA")</f>
        <v>OK</v>
      </c>
    </row>
    <row r="8" spans="1:15" ht="12.75" customHeight="1" x14ac:dyDescent="0.2">
      <c r="A8" s="91" t="s">
        <v>611</v>
      </c>
      <c r="B8" s="57" t="s">
        <v>483</v>
      </c>
      <c r="C8" s="57" t="s">
        <v>484</v>
      </c>
      <c r="D8" s="58" t="s">
        <v>318</v>
      </c>
      <c r="E8" s="59">
        <f>1+1+2+1+2+1</f>
        <v>8</v>
      </c>
      <c r="F8" s="59">
        <f>1+1</f>
        <v>2</v>
      </c>
      <c r="G8" s="60">
        <f>+E8+F8</f>
        <v>10</v>
      </c>
      <c r="H8" s="61">
        <f>2+2+2</f>
        <v>6</v>
      </c>
      <c r="J8" s="44" t="s">
        <v>307</v>
      </c>
      <c r="K8" s="45">
        <f t="shared" si="0"/>
        <v>23</v>
      </c>
      <c r="L8" s="45">
        <f t="shared" si="1"/>
        <v>18</v>
      </c>
      <c r="M8" s="46">
        <f t="shared" si="2"/>
        <v>41</v>
      </c>
      <c r="N8" s="51">
        <f t="shared" si="3"/>
        <v>38</v>
      </c>
      <c r="O8" s="93" t="str">
        <f>IF(VLOOKUP(J8,TABULKY!$D$7:$L$21,6,0)-K8+2=0,"OK","CHYBA")</f>
        <v>OK</v>
      </c>
    </row>
    <row r="9" spans="1:15" ht="12.75" customHeight="1" x14ac:dyDescent="0.2">
      <c r="A9" s="91" t="s">
        <v>611</v>
      </c>
      <c r="B9" s="57" t="s">
        <v>440</v>
      </c>
      <c r="C9" s="57" t="s">
        <v>327</v>
      </c>
      <c r="D9" s="58" t="s">
        <v>307</v>
      </c>
      <c r="E9" s="59">
        <f>1+2+2+1</f>
        <v>6</v>
      </c>
      <c r="F9" s="59">
        <f>2+1+1</f>
        <v>4</v>
      </c>
      <c r="G9" s="60">
        <f>+E9+F9</f>
        <v>10</v>
      </c>
      <c r="H9" s="61">
        <v>2</v>
      </c>
      <c r="J9" s="44" t="s">
        <v>305</v>
      </c>
      <c r="K9" s="45">
        <f t="shared" si="0"/>
        <v>4</v>
      </c>
      <c r="L9" s="45">
        <f t="shared" si="1"/>
        <v>4</v>
      </c>
      <c r="M9" s="46">
        <f t="shared" si="2"/>
        <v>8</v>
      </c>
      <c r="N9" s="51">
        <f t="shared" si="3"/>
        <v>18</v>
      </c>
      <c r="O9" s="93" t="str">
        <f>IF(VLOOKUP(J9,TABULKY!$D$7:$L$21,6,0)-K9=0,"OK","CHYBA")</f>
        <v>OK</v>
      </c>
    </row>
    <row r="10" spans="1:15" ht="12.75" customHeight="1" x14ac:dyDescent="0.2">
      <c r="A10" s="91" t="s">
        <v>612</v>
      </c>
      <c r="B10" s="57" t="s">
        <v>455</v>
      </c>
      <c r="C10" s="57" t="s">
        <v>456</v>
      </c>
      <c r="D10" s="58" t="s">
        <v>1</v>
      </c>
      <c r="E10" s="59">
        <f>3+2+1+2</f>
        <v>8</v>
      </c>
      <c r="F10" s="59">
        <v>1</v>
      </c>
      <c r="G10" s="60">
        <f>+E10+F10</f>
        <v>9</v>
      </c>
      <c r="H10" s="61">
        <v>0</v>
      </c>
      <c r="J10" s="79" t="s">
        <v>4</v>
      </c>
      <c r="K10" s="45">
        <f t="shared" si="0"/>
        <v>10</v>
      </c>
      <c r="L10" s="45">
        <f t="shared" si="1"/>
        <v>7</v>
      </c>
      <c r="M10" s="46">
        <f t="shared" si="2"/>
        <v>17</v>
      </c>
      <c r="N10" s="51">
        <f t="shared" si="3"/>
        <v>26</v>
      </c>
      <c r="O10" s="93" t="str">
        <f>IF(VLOOKUP(J10,TABULKY!$D$7:$L$21,6,0)-K10=0,"OK","CHYBA")</f>
        <v>OK</v>
      </c>
    </row>
    <row r="11" spans="1:15" ht="12.75" customHeight="1" x14ac:dyDescent="0.2">
      <c r="A11" s="91" t="s">
        <v>612</v>
      </c>
      <c r="B11" s="57" t="s">
        <v>471</v>
      </c>
      <c r="C11" s="57" t="s">
        <v>329</v>
      </c>
      <c r="D11" s="58" t="s">
        <v>307</v>
      </c>
      <c r="E11" s="59">
        <f>1+1+2+4</f>
        <v>8</v>
      </c>
      <c r="F11" s="59">
        <v>1</v>
      </c>
      <c r="G11" s="60">
        <f>+E11+F11</f>
        <v>9</v>
      </c>
      <c r="H11" s="61">
        <v>2</v>
      </c>
      <c r="J11" s="44" t="s">
        <v>317</v>
      </c>
      <c r="K11" s="45">
        <f t="shared" si="0"/>
        <v>28</v>
      </c>
      <c r="L11" s="45">
        <f t="shared" si="1"/>
        <v>24</v>
      </c>
      <c r="M11" s="46">
        <f t="shared" si="2"/>
        <v>52</v>
      </c>
      <c r="N11" s="51">
        <f t="shared" si="3"/>
        <v>32</v>
      </c>
      <c r="O11" s="93" t="str">
        <f>IF(VLOOKUP(J11,TABULKY!$D$7:$L$21,6,0)-K11+7+4+1=0,"OK","CHYBA")</f>
        <v>OK</v>
      </c>
    </row>
    <row r="12" spans="1:15" ht="12.75" customHeight="1" x14ac:dyDescent="0.2">
      <c r="A12" s="91" t="s">
        <v>612</v>
      </c>
      <c r="B12" s="57" t="s">
        <v>417</v>
      </c>
      <c r="C12" s="57" t="s">
        <v>405</v>
      </c>
      <c r="D12" s="58" t="s">
        <v>320</v>
      </c>
      <c r="E12" s="59">
        <f>1+1+4</f>
        <v>6</v>
      </c>
      <c r="F12" s="59">
        <f>1+2</f>
        <v>3</v>
      </c>
      <c r="G12" s="60">
        <f>+E12+F12</f>
        <v>9</v>
      </c>
      <c r="H12" s="61">
        <v>2</v>
      </c>
      <c r="J12" s="44" t="s">
        <v>1</v>
      </c>
      <c r="K12" s="45">
        <f t="shared" si="0"/>
        <v>38</v>
      </c>
      <c r="L12" s="45">
        <f t="shared" si="1"/>
        <v>34</v>
      </c>
      <c r="M12" s="46">
        <f t="shared" si="2"/>
        <v>72</v>
      </c>
      <c r="N12" s="51">
        <f t="shared" si="3"/>
        <v>51</v>
      </c>
      <c r="O12" s="93" t="str">
        <f>IF(VLOOKUP(J12,TABULKY!$D$7:$L$21,6,0)-K12+5+3+4=0,"OK","CHYBA")</f>
        <v>OK</v>
      </c>
    </row>
    <row r="13" spans="1:15" x14ac:dyDescent="0.2">
      <c r="A13" s="91" t="s">
        <v>612</v>
      </c>
      <c r="B13" s="86" t="s">
        <v>404</v>
      </c>
      <c r="C13" s="57" t="s">
        <v>405</v>
      </c>
      <c r="D13" s="58" t="s">
        <v>2</v>
      </c>
      <c r="E13" s="59">
        <f>2+2+2</f>
        <v>6</v>
      </c>
      <c r="F13" s="59">
        <f>1+1+1</f>
        <v>3</v>
      </c>
      <c r="G13" s="60">
        <f>+E13+F13</f>
        <v>9</v>
      </c>
      <c r="H13" s="61">
        <f>2+2+2</f>
        <v>6</v>
      </c>
      <c r="J13" s="44" t="s">
        <v>0</v>
      </c>
      <c r="K13" s="45">
        <f t="shared" si="0"/>
        <v>38</v>
      </c>
      <c r="L13" s="45">
        <f t="shared" si="1"/>
        <v>29</v>
      </c>
      <c r="M13" s="46">
        <f t="shared" si="2"/>
        <v>67</v>
      </c>
      <c r="N13" s="51">
        <f t="shared" si="3"/>
        <v>73</v>
      </c>
      <c r="O13" s="93" t="str">
        <f>IF(VLOOKUP(J13,TABULKY!$D$7:$L$21,6,0)-K13+4+1+5=0,"OK","CHYBA")</f>
        <v>OK</v>
      </c>
    </row>
    <row r="14" spans="1:15" ht="13.5" customHeight="1" thickBot="1" x14ac:dyDescent="0.25">
      <c r="A14" s="91" t="s">
        <v>612</v>
      </c>
      <c r="B14" s="57" t="s">
        <v>363</v>
      </c>
      <c r="C14" s="57" t="s">
        <v>362</v>
      </c>
      <c r="D14" s="58" t="s">
        <v>1</v>
      </c>
      <c r="E14" s="59">
        <f>1+1+1+1+1</f>
        <v>5</v>
      </c>
      <c r="F14" s="59">
        <f>2+2</f>
        <v>4</v>
      </c>
      <c r="G14" s="60">
        <f>+E14+F14</f>
        <v>9</v>
      </c>
      <c r="H14" s="61">
        <v>2</v>
      </c>
      <c r="J14" s="52" t="s">
        <v>2</v>
      </c>
      <c r="K14" s="53">
        <f t="shared" si="0"/>
        <v>29</v>
      </c>
      <c r="L14" s="53">
        <f t="shared" si="1"/>
        <v>22</v>
      </c>
      <c r="M14" s="54">
        <f t="shared" si="2"/>
        <v>51</v>
      </c>
      <c r="N14" s="55">
        <f t="shared" si="3"/>
        <v>26</v>
      </c>
      <c r="O14" s="93" t="str">
        <f>IF(VLOOKUP(J14,TABULKY!$D$7:$L$21,6,0)-K14+5=0,"OK","CHYBA")</f>
        <v>OK</v>
      </c>
    </row>
    <row r="15" spans="1:15" ht="13.5" customHeight="1" thickBot="1" x14ac:dyDescent="0.25">
      <c r="A15" s="91" t="s">
        <v>612</v>
      </c>
      <c r="B15" s="57" t="s">
        <v>360</v>
      </c>
      <c r="C15" s="57" t="s">
        <v>359</v>
      </c>
      <c r="D15" s="58" t="s">
        <v>1</v>
      </c>
      <c r="E15" s="59">
        <f>1+2+1</f>
        <v>4</v>
      </c>
      <c r="F15" s="59">
        <f>3+2</f>
        <v>5</v>
      </c>
      <c r="G15" s="60">
        <f>+E15+F15</f>
        <v>9</v>
      </c>
      <c r="H15" s="61">
        <v>25</v>
      </c>
      <c r="J15" s="47" t="s">
        <v>315</v>
      </c>
      <c r="K15" s="48">
        <f>SUM(K3:K14)</f>
        <v>260</v>
      </c>
      <c r="L15" s="48">
        <f>SUM(L3:L14)</f>
        <v>218</v>
      </c>
      <c r="M15" s="48">
        <f>SUM(M3:M14)</f>
        <v>478</v>
      </c>
      <c r="N15" s="49">
        <f>SUM(N3:N14)</f>
        <v>433</v>
      </c>
      <c r="O15" s="93"/>
    </row>
    <row r="16" spans="1:15" ht="12.75" customHeight="1" x14ac:dyDescent="0.2">
      <c r="A16" s="91" t="s">
        <v>613</v>
      </c>
      <c r="B16" s="57" t="s">
        <v>352</v>
      </c>
      <c r="C16" s="57" t="s">
        <v>351</v>
      </c>
      <c r="D16" s="58" t="s">
        <v>2</v>
      </c>
      <c r="E16" s="59">
        <f>2+2+1</f>
        <v>5</v>
      </c>
      <c r="F16" s="59">
        <f>2+1</f>
        <v>3</v>
      </c>
      <c r="G16" s="60">
        <f>+E16+F16</f>
        <v>8</v>
      </c>
      <c r="H16" s="61">
        <v>2</v>
      </c>
      <c r="O16" s="93"/>
    </row>
    <row r="17" spans="1:15" ht="12.75" customHeight="1" x14ac:dyDescent="0.2">
      <c r="A17" s="91" t="s">
        <v>613</v>
      </c>
      <c r="B17" s="57" t="s">
        <v>432</v>
      </c>
      <c r="C17" s="57" t="s">
        <v>431</v>
      </c>
      <c r="D17" s="58" t="s">
        <v>306</v>
      </c>
      <c r="E17" s="59">
        <f>1+2+1</f>
        <v>4</v>
      </c>
      <c r="F17" s="59">
        <f>2+1+1</f>
        <v>4</v>
      </c>
      <c r="G17" s="60">
        <f>+E17+F17</f>
        <v>8</v>
      </c>
      <c r="H17" s="61">
        <v>2</v>
      </c>
      <c r="O17" s="93"/>
    </row>
    <row r="18" spans="1:15" ht="12.75" customHeight="1" x14ac:dyDescent="0.2">
      <c r="A18" s="91" t="s">
        <v>613</v>
      </c>
      <c r="B18" s="57" t="s">
        <v>439</v>
      </c>
      <c r="C18" s="57" t="s">
        <v>362</v>
      </c>
      <c r="D18" s="58" t="s">
        <v>307</v>
      </c>
      <c r="E18" s="59">
        <f>2+1+1</f>
        <v>4</v>
      </c>
      <c r="F18" s="59">
        <f>1+2+1</f>
        <v>4</v>
      </c>
      <c r="G18" s="60">
        <f>+E18+F18</f>
        <v>8</v>
      </c>
      <c r="H18" s="61">
        <f>2+4</f>
        <v>6</v>
      </c>
      <c r="O18" s="93"/>
    </row>
    <row r="19" spans="1:15" ht="12.75" customHeight="1" x14ac:dyDescent="0.2">
      <c r="A19" s="91" t="s">
        <v>614</v>
      </c>
      <c r="B19" s="57" t="s">
        <v>423</v>
      </c>
      <c r="C19" s="57" t="s">
        <v>422</v>
      </c>
      <c r="D19" s="58" t="s">
        <v>3</v>
      </c>
      <c r="E19" s="59">
        <f>1+1+4+1</f>
        <v>7</v>
      </c>
      <c r="F19" s="59">
        <v>0</v>
      </c>
      <c r="G19" s="60">
        <f>+E19+F19</f>
        <v>7</v>
      </c>
      <c r="H19" s="61">
        <v>0</v>
      </c>
      <c r="O19" s="93"/>
    </row>
    <row r="20" spans="1:15" ht="12.75" customHeight="1" x14ac:dyDescent="0.2">
      <c r="A20" s="91" t="s">
        <v>614</v>
      </c>
      <c r="B20" s="57" t="s">
        <v>418</v>
      </c>
      <c r="C20" s="57" t="s">
        <v>340</v>
      </c>
      <c r="D20" s="58" t="s">
        <v>320</v>
      </c>
      <c r="E20" s="59">
        <f>2+3+1+1</f>
        <v>7</v>
      </c>
      <c r="F20" s="59">
        <v>0</v>
      </c>
      <c r="G20" s="60">
        <f>+E20+F20</f>
        <v>7</v>
      </c>
      <c r="H20" s="61">
        <v>0</v>
      </c>
      <c r="O20" s="93"/>
    </row>
    <row r="21" spans="1:15" x14ac:dyDescent="0.2">
      <c r="A21" s="91" t="s">
        <v>614</v>
      </c>
      <c r="B21" s="57" t="s">
        <v>414</v>
      </c>
      <c r="C21" s="57" t="s">
        <v>412</v>
      </c>
      <c r="D21" s="58" t="s">
        <v>320</v>
      </c>
      <c r="E21" s="59">
        <f>1+1+1</f>
        <v>3</v>
      </c>
      <c r="F21" s="59">
        <f>1+1+1+1</f>
        <v>4</v>
      </c>
      <c r="G21" s="60">
        <f>+E21+F21</f>
        <v>7</v>
      </c>
      <c r="H21" s="61">
        <f>2+2+2</f>
        <v>6</v>
      </c>
    </row>
    <row r="22" spans="1:15" ht="12.75" customHeight="1" x14ac:dyDescent="0.2">
      <c r="A22" s="91" t="s">
        <v>614</v>
      </c>
      <c r="B22" s="57" t="s">
        <v>361</v>
      </c>
      <c r="C22" s="57" t="s">
        <v>329</v>
      </c>
      <c r="D22" s="58" t="s">
        <v>1</v>
      </c>
      <c r="E22" s="59">
        <f>1+1</f>
        <v>2</v>
      </c>
      <c r="F22" s="59">
        <f>1+1+3</f>
        <v>5</v>
      </c>
      <c r="G22" s="60">
        <f>+E22+F22</f>
        <v>7</v>
      </c>
      <c r="H22" s="61">
        <v>0</v>
      </c>
    </row>
    <row r="23" spans="1:15" ht="12.75" customHeight="1" x14ac:dyDescent="0.2">
      <c r="A23" s="91" t="s">
        <v>615</v>
      </c>
      <c r="B23" s="57" t="s">
        <v>464</v>
      </c>
      <c r="C23" s="57" t="s">
        <v>465</v>
      </c>
      <c r="D23" s="58" t="s">
        <v>2</v>
      </c>
      <c r="E23" s="59">
        <f>3+1+1</f>
        <v>5</v>
      </c>
      <c r="F23" s="59">
        <v>1</v>
      </c>
      <c r="G23" s="60">
        <f>+E23+F23</f>
        <v>6</v>
      </c>
      <c r="H23" s="61">
        <f>2+2</f>
        <v>4</v>
      </c>
    </row>
    <row r="24" spans="1:15" ht="12.75" customHeight="1" x14ac:dyDescent="0.2">
      <c r="A24" s="91" t="s">
        <v>615</v>
      </c>
      <c r="B24" s="57" t="s">
        <v>512</v>
      </c>
      <c r="C24" s="57" t="s">
        <v>469</v>
      </c>
      <c r="D24" s="58" t="s">
        <v>0</v>
      </c>
      <c r="E24" s="59">
        <f>2+3</f>
        <v>5</v>
      </c>
      <c r="F24" s="59">
        <v>1</v>
      </c>
      <c r="G24" s="60">
        <f>+E24+F24</f>
        <v>6</v>
      </c>
      <c r="H24" s="61">
        <f>4+2</f>
        <v>6</v>
      </c>
    </row>
    <row r="25" spans="1:15" ht="12.75" customHeight="1" x14ac:dyDescent="0.2">
      <c r="A25" s="91" t="s">
        <v>615</v>
      </c>
      <c r="B25" s="57" t="s">
        <v>532</v>
      </c>
      <c r="C25" s="57" t="s">
        <v>467</v>
      </c>
      <c r="D25" s="58" t="s">
        <v>306</v>
      </c>
      <c r="E25" s="59">
        <f>1+1+1+1</f>
        <v>4</v>
      </c>
      <c r="F25" s="59">
        <f>1+1</f>
        <v>2</v>
      </c>
      <c r="G25" s="60">
        <f>+E25+F25</f>
        <v>6</v>
      </c>
      <c r="H25" s="61">
        <v>0</v>
      </c>
    </row>
    <row r="26" spans="1:15" ht="12.75" customHeight="1" x14ac:dyDescent="0.2">
      <c r="A26" s="91" t="s">
        <v>615</v>
      </c>
      <c r="B26" s="57" t="s">
        <v>449</v>
      </c>
      <c r="C26" s="57" t="s">
        <v>332</v>
      </c>
      <c r="D26" s="58" t="s">
        <v>317</v>
      </c>
      <c r="E26" s="59">
        <f>2+2</f>
        <v>4</v>
      </c>
      <c r="F26" s="59">
        <f>1+1</f>
        <v>2</v>
      </c>
      <c r="G26" s="60">
        <f>+E26+F26</f>
        <v>6</v>
      </c>
      <c r="H26" s="61">
        <v>4</v>
      </c>
    </row>
    <row r="27" spans="1:15" ht="12.75" customHeight="1" x14ac:dyDescent="0.2">
      <c r="A27" s="91" t="s">
        <v>615</v>
      </c>
      <c r="B27" s="57" t="s">
        <v>494</v>
      </c>
      <c r="C27" s="57" t="s">
        <v>340</v>
      </c>
      <c r="D27" s="58" t="s">
        <v>320</v>
      </c>
      <c r="E27" s="59">
        <f>1+2</f>
        <v>3</v>
      </c>
      <c r="F27" s="59">
        <v>3</v>
      </c>
      <c r="G27" s="60">
        <f>+E27+F27</f>
        <v>6</v>
      </c>
      <c r="H27" s="61">
        <v>0</v>
      </c>
    </row>
    <row r="28" spans="1:15" ht="12.75" customHeight="1" x14ac:dyDescent="0.2">
      <c r="A28" s="91" t="s">
        <v>615</v>
      </c>
      <c r="B28" s="57" t="s">
        <v>481</v>
      </c>
      <c r="C28" s="57" t="s">
        <v>482</v>
      </c>
      <c r="D28" s="58" t="s">
        <v>318</v>
      </c>
      <c r="E28" s="59">
        <f>1+1+1</f>
        <v>3</v>
      </c>
      <c r="F28" s="59">
        <f>1+1+1</f>
        <v>3</v>
      </c>
      <c r="G28" s="60">
        <f>+E28+F28</f>
        <v>6</v>
      </c>
      <c r="H28" s="61">
        <v>2</v>
      </c>
    </row>
    <row r="29" spans="1:15" ht="12.75" customHeight="1" x14ac:dyDescent="0.2">
      <c r="A29" s="91" t="s">
        <v>615</v>
      </c>
      <c r="B29" s="57" t="s">
        <v>466</v>
      </c>
      <c r="C29" s="57" t="s">
        <v>467</v>
      </c>
      <c r="D29" s="58" t="s">
        <v>2</v>
      </c>
      <c r="E29" s="59">
        <f>1+1</f>
        <v>2</v>
      </c>
      <c r="F29" s="59">
        <f>1+1+2</f>
        <v>4</v>
      </c>
      <c r="G29" s="60">
        <f>+E29+F29</f>
        <v>6</v>
      </c>
      <c r="H29" s="61">
        <v>2</v>
      </c>
    </row>
    <row r="30" spans="1:15" ht="12.75" customHeight="1" x14ac:dyDescent="0.2">
      <c r="A30" s="91" t="s">
        <v>615</v>
      </c>
      <c r="B30" s="57" t="s">
        <v>427</v>
      </c>
      <c r="C30" s="57" t="s">
        <v>327</v>
      </c>
      <c r="D30" s="58" t="s">
        <v>306</v>
      </c>
      <c r="E30" s="59">
        <f>1+1</f>
        <v>2</v>
      </c>
      <c r="F30" s="59">
        <f>1+1+1+1</f>
        <v>4</v>
      </c>
      <c r="G30" s="60">
        <f>+E30+F30</f>
        <v>6</v>
      </c>
      <c r="H30" s="61">
        <f>2+2</f>
        <v>4</v>
      </c>
    </row>
    <row r="31" spans="1:15" ht="12.75" customHeight="1" x14ac:dyDescent="0.2">
      <c r="A31" s="91" t="s">
        <v>615</v>
      </c>
      <c r="B31" s="57" t="s">
        <v>529</v>
      </c>
      <c r="C31" s="57" t="s">
        <v>364</v>
      </c>
      <c r="D31" s="58" t="s">
        <v>3</v>
      </c>
      <c r="E31" s="59">
        <v>0</v>
      </c>
      <c r="F31" s="59">
        <f>5+1</f>
        <v>6</v>
      </c>
      <c r="G31" s="60">
        <f>+E31+F31</f>
        <v>6</v>
      </c>
      <c r="H31" s="61">
        <v>0</v>
      </c>
    </row>
    <row r="32" spans="1:15" ht="12.75" customHeight="1" x14ac:dyDescent="0.2">
      <c r="A32" s="91" t="s">
        <v>616</v>
      </c>
      <c r="B32" s="57" t="s">
        <v>454</v>
      </c>
      <c r="C32" s="57" t="s">
        <v>431</v>
      </c>
      <c r="D32" s="58" t="s">
        <v>1</v>
      </c>
      <c r="E32" s="59">
        <f>3+1+1</f>
        <v>5</v>
      </c>
      <c r="F32" s="59">
        <v>0</v>
      </c>
      <c r="G32" s="60">
        <f>+E32+F32</f>
        <v>5</v>
      </c>
      <c r="H32" s="61">
        <v>0</v>
      </c>
    </row>
    <row r="33" spans="1:8" ht="12.75" customHeight="1" x14ac:dyDescent="0.2">
      <c r="A33" s="91" t="s">
        <v>616</v>
      </c>
      <c r="B33" s="57" t="s">
        <v>365</v>
      </c>
      <c r="C33" s="57" t="s">
        <v>342</v>
      </c>
      <c r="D33" s="58" t="s">
        <v>2</v>
      </c>
      <c r="E33" s="59">
        <f>2+1+1</f>
        <v>4</v>
      </c>
      <c r="F33" s="59">
        <v>1</v>
      </c>
      <c r="G33" s="60">
        <f>+E33+F33</f>
        <v>5</v>
      </c>
      <c r="H33" s="61">
        <v>2</v>
      </c>
    </row>
    <row r="34" spans="1:8" ht="12.75" customHeight="1" x14ac:dyDescent="0.2">
      <c r="A34" s="91" t="s">
        <v>616</v>
      </c>
      <c r="B34" s="57" t="s">
        <v>425</v>
      </c>
      <c r="C34" s="57" t="s">
        <v>470</v>
      </c>
      <c r="D34" s="58" t="s">
        <v>3</v>
      </c>
      <c r="E34" s="59">
        <f>2+2</f>
        <v>4</v>
      </c>
      <c r="F34" s="59">
        <v>1</v>
      </c>
      <c r="G34" s="60">
        <f>+E34+F34</f>
        <v>5</v>
      </c>
      <c r="H34" s="61">
        <v>2</v>
      </c>
    </row>
    <row r="35" spans="1:8" ht="12.75" customHeight="1" x14ac:dyDescent="0.2">
      <c r="A35" s="91" t="s">
        <v>616</v>
      </c>
      <c r="B35" s="57" t="s">
        <v>334</v>
      </c>
      <c r="C35" s="57" t="s">
        <v>321</v>
      </c>
      <c r="D35" s="58" t="s">
        <v>4</v>
      </c>
      <c r="E35" s="59">
        <f>1+1+1</f>
        <v>3</v>
      </c>
      <c r="F35" s="59">
        <f>1+1</f>
        <v>2</v>
      </c>
      <c r="G35" s="60">
        <f>+E35+F35</f>
        <v>5</v>
      </c>
      <c r="H35" s="61">
        <v>0</v>
      </c>
    </row>
    <row r="36" spans="1:8" ht="12.75" customHeight="1" x14ac:dyDescent="0.2">
      <c r="A36" s="91" t="s">
        <v>616</v>
      </c>
      <c r="B36" s="57" t="s">
        <v>355</v>
      </c>
      <c r="C36" s="86" t="s">
        <v>349</v>
      </c>
      <c r="D36" s="58" t="s">
        <v>2</v>
      </c>
      <c r="E36" s="59">
        <f>2+1</f>
        <v>3</v>
      </c>
      <c r="F36" s="59">
        <f>1+1</f>
        <v>2</v>
      </c>
      <c r="G36" s="60">
        <f>+E36+F36</f>
        <v>5</v>
      </c>
      <c r="H36" s="61">
        <v>0</v>
      </c>
    </row>
    <row r="37" spans="1:8" ht="12.75" customHeight="1" x14ac:dyDescent="0.2">
      <c r="A37" s="91" t="s">
        <v>616</v>
      </c>
      <c r="B37" s="57" t="s">
        <v>348</v>
      </c>
      <c r="C37" s="57" t="s">
        <v>347</v>
      </c>
      <c r="D37" s="58" t="s">
        <v>0</v>
      </c>
      <c r="E37" s="59">
        <f>2+1</f>
        <v>3</v>
      </c>
      <c r="F37" s="59">
        <f>1+1</f>
        <v>2</v>
      </c>
      <c r="G37" s="60">
        <f>+E37+F37</f>
        <v>5</v>
      </c>
      <c r="H37" s="61">
        <v>2</v>
      </c>
    </row>
    <row r="38" spans="1:8" ht="12.75" customHeight="1" x14ac:dyDescent="0.2">
      <c r="A38" s="91" t="s">
        <v>616</v>
      </c>
      <c r="B38" s="57" t="s">
        <v>480</v>
      </c>
      <c r="C38" s="57" t="s">
        <v>323</v>
      </c>
      <c r="D38" s="58" t="s">
        <v>318</v>
      </c>
      <c r="E38" s="59">
        <f>1+1+1</f>
        <v>3</v>
      </c>
      <c r="F38" s="59">
        <v>2</v>
      </c>
      <c r="G38" s="60">
        <f>+E38+F38</f>
        <v>5</v>
      </c>
      <c r="H38" s="61">
        <v>2</v>
      </c>
    </row>
    <row r="39" spans="1:8" ht="12.75" customHeight="1" x14ac:dyDescent="0.2">
      <c r="A39" s="91" t="s">
        <v>616</v>
      </c>
      <c r="B39" s="57" t="s">
        <v>488</v>
      </c>
      <c r="C39" s="57" t="s">
        <v>419</v>
      </c>
      <c r="D39" s="58" t="s">
        <v>318</v>
      </c>
      <c r="E39" s="59">
        <f>1+1</f>
        <v>2</v>
      </c>
      <c r="F39" s="59">
        <f>1+1+1</f>
        <v>3</v>
      </c>
      <c r="G39" s="60">
        <f>+E39+F39</f>
        <v>5</v>
      </c>
      <c r="H39" s="61">
        <v>0</v>
      </c>
    </row>
    <row r="40" spans="1:8" ht="12.75" customHeight="1" x14ac:dyDescent="0.2">
      <c r="A40" s="91" t="s">
        <v>616</v>
      </c>
      <c r="B40" s="57" t="s">
        <v>457</v>
      </c>
      <c r="C40" s="57" t="s">
        <v>353</v>
      </c>
      <c r="D40" s="58" t="s">
        <v>1</v>
      </c>
      <c r="E40" s="59">
        <f>1+1</f>
        <v>2</v>
      </c>
      <c r="F40" s="59">
        <f>1+1+1</f>
        <v>3</v>
      </c>
      <c r="G40" s="60">
        <f>+E40+F40</f>
        <v>5</v>
      </c>
      <c r="H40" s="61">
        <v>0</v>
      </c>
    </row>
    <row r="41" spans="1:8" ht="12.75" customHeight="1" x14ac:dyDescent="0.2">
      <c r="A41" s="91" t="s">
        <v>616</v>
      </c>
      <c r="B41" s="57" t="s">
        <v>365</v>
      </c>
      <c r="C41" s="86" t="s">
        <v>364</v>
      </c>
      <c r="D41" s="58" t="s">
        <v>1</v>
      </c>
      <c r="E41" s="59">
        <v>0</v>
      </c>
      <c r="F41" s="59">
        <f>2+1+1+1</f>
        <v>5</v>
      </c>
      <c r="G41" s="60">
        <f>+E41+F41</f>
        <v>5</v>
      </c>
      <c r="H41" s="61">
        <f>2+2+4+2</f>
        <v>10</v>
      </c>
    </row>
    <row r="42" spans="1:8" ht="12.75" customHeight="1" x14ac:dyDescent="0.2">
      <c r="A42" s="91" t="s">
        <v>617</v>
      </c>
      <c r="B42" s="57" t="s">
        <v>428</v>
      </c>
      <c r="C42" s="57" t="s">
        <v>409</v>
      </c>
      <c r="D42" s="58" t="s">
        <v>306</v>
      </c>
      <c r="E42" s="59">
        <f>1+1+2</f>
        <v>4</v>
      </c>
      <c r="F42" s="59">
        <v>0</v>
      </c>
      <c r="G42" s="60">
        <f>+E42+F42</f>
        <v>4</v>
      </c>
      <c r="H42" s="61">
        <v>0</v>
      </c>
    </row>
    <row r="43" spans="1:8" ht="12.75" customHeight="1" x14ac:dyDescent="0.2">
      <c r="A43" s="91" t="s">
        <v>617</v>
      </c>
      <c r="B43" s="57" t="s">
        <v>500</v>
      </c>
      <c r="C43" s="57" t="s">
        <v>321</v>
      </c>
      <c r="D43" s="58" t="s">
        <v>2</v>
      </c>
      <c r="E43" s="59">
        <f>1+1+1</f>
        <v>3</v>
      </c>
      <c r="F43" s="59">
        <v>1</v>
      </c>
      <c r="G43" s="60">
        <f>+E43+F43</f>
        <v>4</v>
      </c>
      <c r="H43" s="61">
        <v>0</v>
      </c>
    </row>
    <row r="44" spans="1:8" ht="12.75" customHeight="1" x14ac:dyDescent="0.2">
      <c r="A44" s="91" t="s">
        <v>617</v>
      </c>
      <c r="B44" s="57" t="s">
        <v>510</v>
      </c>
      <c r="C44" s="57" t="s">
        <v>342</v>
      </c>
      <c r="D44" s="58" t="s">
        <v>320</v>
      </c>
      <c r="E44" s="59">
        <f>2+1</f>
        <v>3</v>
      </c>
      <c r="F44" s="59">
        <v>1</v>
      </c>
      <c r="G44" s="60">
        <f>+E44+F44</f>
        <v>4</v>
      </c>
      <c r="H44" s="61">
        <f>4+2</f>
        <v>6</v>
      </c>
    </row>
    <row r="45" spans="1:8" ht="12.75" customHeight="1" x14ac:dyDescent="0.2">
      <c r="A45" s="91" t="s">
        <v>617</v>
      </c>
      <c r="B45" s="57" t="s">
        <v>539</v>
      </c>
      <c r="C45" s="57" t="s">
        <v>540</v>
      </c>
      <c r="D45" s="58" t="s">
        <v>317</v>
      </c>
      <c r="E45" s="59">
        <v>2</v>
      </c>
      <c r="F45" s="59">
        <f>1+1</f>
        <v>2</v>
      </c>
      <c r="G45" s="60">
        <f>+E45+F45</f>
        <v>4</v>
      </c>
      <c r="H45" s="61">
        <v>0</v>
      </c>
    </row>
    <row r="46" spans="1:8" ht="12.75" customHeight="1" x14ac:dyDescent="0.2">
      <c r="A46" s="91" t="s">
        <v>617</v>
      </c>
      <c r="B46" s="57" t="s">
        <v>538</v>
      </c>
      <c r="C46" s="57" t="s">
        <v>347</v>
      </c>
      <c r="D46" s="58" t="s">
        <v>317</v>
      </c>
      <c r="E46" s="59">
        <f>1+1</f>
        <v>2</v>
      </c>
      <c r="F46" s="59">
        <f>1+1</f>
        <v>2</v>
      </c>
      <c r="G46" s="60">
        <f>+E46+F46</f>
        <v>4</v>
      </c>
      <c r="H46" s="61">
        <v>0</v>
      </c>
    </row>
    <row r="47" spans="1:8" ht="12.75" customHeight="1" x14ac:dyDescent="0.2">
      <c r="A47" s="91" t="s">
        <v>617</v>
      </c>
      <c r="B47" s="57" t="s">
        <v>433</v>
      </c>
      <c r="C47" s="57" t="s">
        <v>321</v>
      </c>
      <c r="D47" s="58" t="s">
        <v>306</v>
      </c>
      <c r="E47" s="59">
        <f>1+1</f>
        <v>2</v>
      </c>
      <c r="F47" s="59">
        <f>1+1</f>
        <v>2</v>
      </c>
      <c r="G47" s="60">
        <f>+E47+F47</f>
        <v>4</v>
      </c>
      <c r="H47" s="61">
        <v>2</v>
      </c>
    </row>
    <row r="48" spans="1:8" ht="12.75" customHeight="1" x14ac:dyDescent="0.2">
      <c r="A48" s="91" t="s">
        <v>617</v>
      </c>
      <c r="B48" s="57" t="s">
        <v>350</v>
      </c>
      <c r="C48" s="57" t="s">
        <v>349</v>
      </c>
      <c r="D48" s="58" t="s">
        <v>0</v>
      </c>
      <c r="E48" s="59">
        <v>1</v>
      </c>
      <c r="F48" s="59">
        <f>1+1+1</f>
        <v>3</v>
      </c>
      <c r="G48" s="60">
        <f>+E48+F48</f>
        <v>4</v>
      </c>
      <c r="H48" s="61">
        <f>4+2+2</f>
        <v>8</v>
      </c>
    </row>
    <row r="49" spans="1:8" ht="12.75" customHeight="1" x14ac:dyDescent="0.2">
      <c r="A49" s="91" t="s">
        <v>617</v>
      </c>
      <c r="B49" s="57" t="s">
        <v>444</v>
      </c>
      <c r="C49" s="57" t="s">
        <v>353</v>
      </c>
      <c r="D49" s="58" t="s">
        <v>0</v>
      </c>
      <c r="E49" s="59">
        <v>0</v>
      </c>
      <c r="F49" s="59">
        <f>1+1+2</f>
        <v>4</v>
      </c>
      <c r="G49" s="60">
        <f>+E49+F49</f>
        <v>4</v>
      </c>
      <c r="H49" s="61">
        <v>2</v>
      </c>
    </row>
    <row r="50" spans="1:8" ht="12.75" customHeight="1" x14ac:dyDescent="0.2">
      <c r="A50" s="91" t="s">
        <v>617</v>
      </c>
      <c r="B50" s="57" t="s">
        <v>463</v>
      </c>
      <c r="C50" s="57" t="s">
        <v>412</v>
      </c>
      <c r="D50" s="58" t="s">
        <v>2</v>
      </c>
      <c r="E50" s="59">
        <v>0</v>
      </c>
      <c r="F50" s="59">
        <f>1+2+1</f>
        <v>4</v>
      </c>
      <c r="G50" s="60">
        <f>+E50+F50</f>
        <v>4</v>
      </c>
      <c r="H50" s="61">
        <f>2+2</f>
        <v>4</v>
      </c>
    </row>
    <row r="51" spans="1:8" ht="12.75" customHeight="1" x14ac:dyDescent="0.2">
      <c r="A51" s="91" t="s">
        <v>618</v>
      </c>
      <c r="B51" s="57" t="s">
        <v>487</v>
      </c>
      <c r="C51" s="57" t="s">
        <v>359</v>
      </c>
      <c r="D51" s="58" t="s">
        <v>318</v>
      </c>
      <c r="E51" s="59">
        <f>1+1+1</f>
        <v>3</v>
      </c>
      <c r="F51" s="59">
        <v>0</v>
      </c>
      <c r="G51" s="60">
        <f>+E51+F51</f>
        <v>3</v>
      </c>
      <c r="H51" s="61">
        <v>2</v>
      </c>
    </row>
    <row r="52" spans="1:8" ht="12.75" customHeight="1" x14ac:dyDescent="0.2">
      <c r="A52" s="91" t="s">
        <v>618</v>
      </c>
      <c r="B52" s="57" t="s">
        <v>333</v>
      </c>
      <c r="C52" s="57" t="s">
        <v>332</v>
      </c>
      <c r="D52" s="58" t="s">
        <v>4</v>
      </c>
      <c r="E52" s="59">
        <v>3</v>
      </c>
      <c r="F52" s="59">
        <v>0</v>
      </c>
      <c r="G52" s="60">
        <f>+E52+F52</f>
        <v>3</v>
      </c>
      <c r="H52" s="61">
        <v>2</v>
      </c>
    </row>
    <row r="53" spans="1:8" ht="12.75" customHeight="1" x14ac:dyDescent="0.2">
      <c r="A53" s="91" t="s">
        <v>618</v>
      </c>
      <c r="B53" s="57" t="s">
        <v>346</v>
      </c>
      <c r="C53" s="57" t="s">
        <v>345</v>
      </c>
      <c r="D53" s="58" t="s">
        <v>0</v>
      </c>
      <c r="E53" s="59">
        <f>2+1</f>
        <v>3</v>
      </c>
      <c r="F53" s="59">
        <v>0</v>
      </c>
      <c r="G53" s="60">
        <f>+E53+F53</f>
        <v>3</v>
      </c>
      <c r="H53" s="61">
        <v>2</v>
      </c>
    </row>
    <row r="54" spans="1:8" ht="12.75" customHeight="1" x14ac:dyDescent="0.2">
      <c r="A54" s="91" t="s">
        <v>618</v>
      </c>
      <c r="B54" s="57" t="s">
        <v>446</v>
      </c>
      <c r="C54" s="57" t="s">
        <v>447</v>
      </c>
      <c r="D54" s="58" t="s">
        <v>317</v>
      </c>
      <c r="E54" s="59">
        <f>2+1</f>
        <v>3</v>
      </c>
      <c r="F54" s="59">
        <v>0</v>
      </c>
      <c r="G54" s="60">
        <f>+E54+F54</f>
        <v>3</v>
      </c>
      <c r="H54" s="61">
        <v>4</v>
      </c>
    </row>
    <row r="55" spans="1:8" ht="12.75" customHeight="1" x14ac:dyDescent="0.2">
      <c r="A55" s="91" t="s">
        <v>618</v>
      </c>
      <c r="B55" s="57" t="s">
        <v>575</v>
      </c>
      <c r="C55" s="57" t="s">
        <v>576</v>
      </c>
      <c r="D55" s="58" t="s">
        <v>318</v>
      </c>
      <c r="E55" s="59">
        <f>1+1+1</f>
        <v>3</v>
      </c>
      <c r="F55" s="59">
        <v>0</v>
      </c>
      <c r="G55" s="60">
        <f>+E55+F55</f>
        <v>3</v>
      </c>
      <c r="H55" s="61">
        <f>2+4+2</f>
        <v>8</v>
      </c>
    </row>
    <row r="56" spans="1:8" x14ac:dyDescent="0.2">
      <c r="A56" s="91" t="s">
        <v>618</v>
      </c>
      <c r="B56" s="57" t="s">
        <v>434</v>
      </c>
      <c r="C56" s="57" t="s">
        <v>364</v>
      </c>
      <c r="D56" s="58" t="s">
        <v>306</v>
      </c>
      <c r="E56" s="59">
        <f>1+1</f>
        <v>2</v>
      </c>
      <c r="F56" s="59">
        <v>1</v>
      </c>
      <c r="G56" s="60">
        <f>+E56+F56</f>
        <v>3</v>
      </c>
      <c r="H56" s="61">
        <v>2</v>
      </c>
    </row>
    <row r="57" spans="1:8" x14ac:dyDescent="0.2">
      <c r="A57" s="91" t="s">
        <v>618</v>
      </c>
      <c r="B57" s="57" t="s">
        <v>517</v>
      </c>
      <c r="C57" s="57" t="s">
        <v>405</v>
      </c>
      <c r="D57" s="58" t="s">
        <v>0</v>
      </c>
      <c r="E57" s="59">
        <f>1+1</f>
        <v>2</v>
      </c>
      <c r="F57" s="59">
        <v>1</v>
      </c>
      <c r="G57" s="60">
        <f>+E57+F57</f>
        <v>3</v>
      </c>
      <c r="H57" s="61">
        <v>4</v>
      </c>
    </row>
    <row r="58" spans="1:8" x14ac:dyDescent="0.2">
      <c r="A58" s="91" t="s">
        <v>618</v>
      </c>
      <c r="B58" s="57" t="s">
        <v>430</v>
      </c>
      <c r="C58" s="57" t="s">
        <v>429</v>
      </c>
      <c r="D58" s="58" t="s">
        <v>306</v>
      </c>
      <c r="E58" s="59">
        <v>1</v>
      </c>
      <c r="F58" s="59">
        <f>1+1</f>
        <v>2</v>
      </c>
      <c r="G58" s="60">
        <f>+E58+F58</f>
        <v>3</v>
      </c>
      <c r="H58" s="61">
        <v>0</v>
      </c>
    </row>
    <row r="59" spans="1:8" x14ac:dyDescent="0.2">
      <c r="A59" s="91" t="s">
        <v>618</v>
      </c>
      <c r="B59" s="57" t="s">
        <v>458</v>
      </c>
      <c r="C59" s="57" t="s">
        <v>329</v>
      </c>
      <c r="D59" s="58" t="s">
        <v>1</v>
      </c>
      <c r="E59" s="59">
        <v>1</v>
      </c>
      <c r="F59" s="59">
        <v>2</v>
      </c>
      <c r="G59" s="60">
        <f>+E59+F59</f>
        <v>3</v>
      </c>
      <c r="H59" s="61">
        <v>0</v>
      </c>
    </row>
    <row r="60" spans="1:8" x14ac:dyDescent="0.2">
      <c r="A60" s="91" t="s">
        <v>618</v>
      </c>
      <c r="B60" s="57" t="s">
        <v>559</v>
      </c>
      <c r="C60" s="57" t="s">
        <v>329</v>
      </c>
      <c r="D60" s="58" t="s">
        <v>307</v>
      </c>
      <c r="E60" s="59">
        <v>1</v>
      </c>
      <c r="F60" s="59">
        <v>2</v>
      </c>
      <c r="G60" s="60">
        <f>+E60+F60</f>
        <v>3</v>
      </c>
      <c r="H60" s="61">
        <v>0</v>
      </c>
    </row>
    <row r="61" spans="1:8" x14ac:dyDescent="0.2">
      <c r="A61" s="91" t="s">
        <v>618</v>
      </c>
      <c r="B61" s="57" t="s">
        <v>473</v>
      </c>
      <c r="C61" s="57" t="s">
        <v>347</v>
      </c>
      <c r="D61" s="58" t="s">
        <v>307</v>
      </c>
      <c r="E61" s="59">
        <v>1</v>
      </c>
      <c r="F61" s="59">
        <v>2</v>
      </c>
      <c r="G61" s="60">
        <f>+E61+F61</f>
        <v>3</v>
      </c>
      <c r="H61" s="61">
        <v>2</v>
      </c>
    </row>
    <row r="62" spans="1:8" x14ac:dyDescent="0.2">
      <c r="A62" s="91" t="s">
        <v>618</v>
      </c>
      <c r="B62" s="57" t="s">
        <v>477</v>
      </c>
      <c r="C62" s="57" t="s">
        <v>415</v>
      </c>
      <c r="D62" s="58" t="s">
        <v>318</v>
      </c>
      <c r="E62" s="59">
        <v>1</v>
      </c>
      <c r="F62" s="59">
        <f>1+1</f>
        <v>2</v>
      </c>
      <c r="G62" s="60">
        <f>+E62+F62</f>
        <v>3</v>
      </c>
      <c r="H62" s="61">
        <f>2+2</f>
        <v>4</v>
      </c>
    </row>
    <row r="63" spans="1:8" x14ac:dyDescent="0.2">
      <c r="A63" s="91" t="s">
        <v>618</v>
      </c>
      <c r="B63" s="57" t="s">
        <v>425</v>
      </c>
      <c r="C63" s="57" t="s">
        <v>424</v>
      </c>
      <c r="D63" s="58" t="s">
        <v>3</v>
      </c>
      <c r="E63" s="59">
        <v>1</v>
      </c>
      <c r="F63" s="59">
        <v>2</v>
      </c>
      <c r="G63" s="60">
        <f>+E63+F63</f>
        <v>3</v>
      </c>
      <c r="H63" s="61">
        <v>6</v>
      </c>
    </row>
    <row r="64" spans="1:8" x14ac:dyDescent="0.2">
      <c r="A64" s="91" t="s">
        <v>618</v>
      </c>
      <c r="B64" s="57" t="s">
        <v>496</v>
      </c>
      <c r="C64" s="57" t="s">
        <v>342</v>
      </c>
      <c r="D64" s="58" t="s">
        <v>320</v>
      </c>
      <c r="E64" s="59">
        <v>0</v>
      </c>
      <c r="F64" s="59">
        <f>1+1+1</f>
        <v>3</v>
      </c>
      <c r="G64" s="60">
        <f>+E64+F64</f>
        <v>3</v>
      </c>
      <c r="H64" s="61">
        <v>2</v>
      </c>
    </row>
    <row r="65" spans="1:8" x14ac:dyDescent="0.2">
      <c r="A65" s="91" t="s">
        <v>618</v>
      </c>
      <c r="B65" s="57" t="s">
        <v>545</v>
      </c>
      <c r="C65" s="57" t="s">
        <v>431</v>
      </c>
      <c r="D65" s="58" t="s">
        <v>0</v>
      </c>
      <c r="E65" s="59">
        <v>0</v>
      </c>
      <c r="F65" s="59">
        <f>1+1+1</f>
        <v>3</v>
      </c>
      <c r="G65" s="60">
        <f>+E65+F65</f>
        <v>3</v>
      </c>
      <c r="H65" s="61">
        <f>2+4</f>
        <v>6</v>
      </c>
    </row>
    <row r="66" spans="1:8" x14ac:dyDescent="0.2">
      <c r="A66" s="91" t="s">
        <v>618</v>
      </c>
      <c r="B66" s="57" t="s">
        <v>485</v>
      </c>
      <c r="C66" s="57" t="s">
        <v>340</v>
      </c>
      <c r="D66" s="58" t="s">
        <v>318</v>
      </c>
      <c r="E66" s="59">
        <v>0</v>
      </c>
      <c r="F66" s="59">
        <f>1+1+1</f>
        <v>3</v>
      </c>
      <c r="G66" s="60">
        <f>+E66+F66</f>
        <v>3</v>
      </c>
      <c r="H66" s="61">
        <f>4+2+6+2</f>
        <v>14</v>
      </c>
    </row>
    <row r="67" spans="1:8" x14ac:dyDescent="0.2">
      <c r="A67" s="91" t="s">
        <v>619</v>
      </c>
      <c r="B67" s="57" t="s">
        <v>555</v>
      </c>
      <c r="C67" s="57" t="s">
        <v>556</v>
      </c>
      <c r="D67" s="58" t="s">
        <v>307</v>
      </c>
      <c r="E67" s="59">
        <f>1+1</f>
        <v>2</v>
      </c>
      <c r="F67" s="59">
        <v>0</v>
      </c>
      <c r="G67" s="60">
        <f>+E67+F67</f>
        <v>2</v>
      </c>
      <c r="H67" s="61">
        <v>0</v>
      </c>
    </row>
    <row r="68" spans="1:8" x14ac:dyDescent="0.2">
      <c r="A68" s="91" t="s">
        <v>619</v>
      </c>
      <c r="B68" s="57" t="s">
        <v>416</v>
      </c>
      <c r="C68" s="57" t="s">
        <v>415</v>
      </c>
      <c r="D68" s="58" t="s">
        <v>320</v>
      </c>
      <c r="E68" s="59">
        <f>1+1</f>
        <v>2</v>
      </c>
      <c r="F68" s="59">
        <v>0</v>
      </c>
      <c r="G68" s="60">
        <f>+E68+F68</f>
        <v>2</v>
      </c>
      <c r="H68" s="61">
        <v>0</v>
      </c>
    </row>
    <row r="69" spans="1:8" x14ac:dyDescent="0.2">
      <c r="A69" s="91" t="s">
        <v>619</v>
      </c>
      <c r="B69" s="57" t="s">
        <v>410</v>
      </c>
      <c r="C69" s="57" t="s">
        <v>409</v>
      </c>
      <c r="D69" s="58" t="s">
        <v>319</v>
      </c>
      <c r="E69" s="59">
        <f>1+1</f>
        <v>2</v>
      </c>
      <c r="F69" s="59">
        <v>0</v>
      </c>
      <c r="G69" s="60">
        <f>+E69+F69</f>
        <v>2</v>
      </c>
      <c r="H69" s="61">
        <v>2</v>
      </c>
    </row>
    <row r="70" spans="1:8" x14ac:dyDescent="0.2">
      <c r="A70" s="91" t="s">
        <v>619</v>
      </c>
      <c r="B70" s="57" t="s">
        <v>324</v>
      </c>
      <c r="C70" s="57" t="s">
        <v>323</v>
      </c>
      <c r="D70" s="58" t="s">
        <v>305</v>
      </c>
      <c r="E70" s="59">
        <v>2</v>
      </c>
      <c r="F70" s="59">
        <v>0</v>
      </c>
      <c r="G70" s="60">
        <f>+E70+F70</f>
        <v>2</v>
      </c>
      <c r="H70" s="61">
        <v>2</v>
      </c>
    </row>
    <row r="71" spans="1:8" x14ac:dyDescent="0.2">
      <c r="A71" s="91" t="s">
        <v>619</v>
      </c>
      <c r="B71" s="57" t="s">
        <v>448</v>
      </c>
      <c r="C71" s="57" t="s">
        <v>349</v>
      </c>
      <c r="D71" s="58" t="s">
        <v>317</v>
      </c>
      <c r="E71" s="59">
        <v>1</v>
      </c>
      <c r="F71" s="59">
        <v>1</v>
      </c>
      <c r="G71" s="60">
        <f>+E71+F71</f>
        <v>2</v>
      </c>
      <c r="H71" s="61">
        <v>0</v>
      </c>
    </row>
    <row r="72" spans="1:8" x14ac:dyDescent="0.2">
      <c r="A72" s="91" t="s">
        <v>619</v>
      </c>
      <c r="B72" s="57" t="s">
        <v>326</v>
      </c>
      <c r="C72" s="57" t="s">
        <v>325</v>
      </c>
      <c r="D72" s="58" t="s">
        <v>305</v>
      </c>
      <c r="E72" s="59">
        <v>1</v>
      </c>
      <c r="F72" s="59">
        <v>1</v>
      </c>
      <c r="G72" s="60">
        <f>+E72+F72</f>
        <v>2</v>
      </c>
      <c r="H72" s="61">
        <v>0</v>
      </c>
    </row>
    <row r="73" spans="1:8" x14ac:dyDescent="0.2">
      <c r="A73" s="91" t="s">
        <v>619</v>
      </c>
      <c r="B73" s="57" t="s">
        <v>497</v>
      </c>
      <c r="C73" s="57" t="s">
        <v>498</v>
      </c>
      <c r="D73" s="58" t="s">
        <v>320</v>
      </c>
      <c r="E73" s="59">
        <v>1</v>
      </c>
      <c r="F73" s="59">
        <v>1</v>
      </c>
      <c r="G73" s="60">
        <f>+E73+F73</f>
        <v>2</v>
      </c>
      <c r="H73" s="61">
        <v>0</v>
      </c>
    </row>
    <row r="74" spans="1:8" x14ac:dyDescent="0.2">
      <c r="A74" s="91" t="s">
        <v>619</v>
      </c>
      <c r="B74" s="86" t="s">
        <v>584</v>
      </c>
      <c r="C74" s="57" t="s">
        <v>405</v>
      </c>
      <c r="D74" s="58" t="s">
        <v>2</v>
      </c>
      <c r="E74" s="59">
        <v>1</v>
      </c>
      <c r="F74" s="59">
        <v>1</v>
      </c>
      <c r="G74" s="60">
        <f>+E74+F74</f>
        <v>2</v>
      </c>
      <c r="H74" s="61">
        <v>0</v>
      </c>
    </row>
    <row r="75" spans="1:8" x14ac:dyDescent="0.2">
      <c r="A75" s="91" t="s">
        <v>619</v>
      </c>
      <c r="B75" s="57" t="s">
        <v>335</v>
      </c>
      <c r="C75" s="57" t="s">
        <v>332</v>
      </c>
      <c r="D75" s="58" t="s">
        <v>4</v>
      </c>
      <c r="E75" s="59">
        <v>1</v>
      </c>
      <c r="F75" s="59">
        <v>1</v>
      </c>
      <c r="G75" s="60">
        <f>+E75+F75</f>
        <v>2</v>
      </c>
      <c r="H75" s="61">
        <v>0</v>
      </c>
    </row>
    <row r="76" spans="1:8" x14ac:dyDescent="0.2">
      <c r="A76" s="91" t="s">
        <v>619</v>
      </c>
      <c r="B76" s="57" t="s">
        <v>486</v>
      </c>
      <c r="C76" s="57" t="s">
        <v>349</v>
      </c>
      <c r="D76" s="58" t="s">
        <v>318</v>
      </c>
      <c r="E76" s="59">
        <v>1</v>
      </c>
      <c r="F76" s="59">
        <v>1</v>
      </c>
      <c r="G76" s="60">
        <f>+E76+F76</f>
        <v>2</v>
      </c>
      <c r="H76" s="61">
        <v>0</v>
      </c>
    </row>
    <row r="77" spans="1:8" x14ac:dyDescent="0.2">
      <c r="A77" s="91" t="s">
        <v>619</v>
      </c>
      <c r="B77" s="57" t="s">
        <v>420</v>
      </c>
      <c r="C77" s="57" t="s">
        <v>419</v>
      </c>
      <c r="D77" s="58" t="s">
        <v>320</v>
      </c>
      <c r="E77" s="59">
        <v>1</v>
      </c>
      <c r="F77" s="59">
        <v>1</v>
      </c>
      <c r="G77" s="60">
        <f>+E77+F77</f>
        <v>2</v>
      </c>
      <c r="H77" s="61">
        <v>2</v>
      </c>
    </row>
    <row r="78" spans="1:8" x14ac:dyDescent="0.2">
      <c r="A78" s="91" t="s">
        <v>619</v>
      </c>
      <c r="B78" s="57" t="s">
        <v>530</v>
      </c>
      <c r="C78" s="57" t="s">
        <v>419</v>
      </c>
      <c r="D78" s="58" t="s">
        <v>3</v>
      </c>
      <c r="E78" s="59">
        <v>1</v>
      </c>
      <c r="F78" s="59">
        <v>1</v>
      </c>
      <c r="G78" s="60">
        <f>+E78+F78</f>
        <v>2</v>
      </c>
      <c r="H78" s="61">
        <v>2</v>
      </c>
    </row>
    <row r="79" spans="1:8" x14ac:dyDescent="0.2">
      <c r="A79" s="91" t="s">
        <v>619</v>
      </c>
      <c r="B79" s="57" t="s">
        <v>513</v>
      </c>
      <c r="C79" s="57" t="s">
        <v>409</v>
      </c>
      <c r="D79" s="58" t="s">
        <v>0</v>
      </c>
      <c r="E79" s="59">
        <v>1</v>
      </c>
      <c r="F79" s="59">
        <v>1</v>
      </c>
      <c r="G79" s="60">
        <f>+E79+F79</f>
        <v>2</v>
      </c>
      <c r="H79" s="61">
        <v>2</v>
      </c>
    </row>
    <row r="80" spans="1:8" x14ac:dyDescent="0.2">
      <c r="A80" s="91" t="s">
        <v>619</v>
      </c>
      <c r="B80" s="57" t="s">
        <v>554</v>
      </c>
      <c r="C80" s="57" t="s">
        <v>405</v>
      </c>
      <c r="D80" s="58" t="s">
        <v>307</v>
      </c>
      <c r="E80" s="59">
        <v>1</v>
      </c>
      <c r="F80" s="59">
        <v>1</v>
      </c>
      <c r="G80" s="60">
        <f>+E80+F80</f>
        <v>2</v>
      </c>
      <c r="H80" s="61">
        <v>2</v>
      </c>
    </row>
    <row r="81" spans="1:8" x14ac:dyDescent="0.2">
      <c r="A81" s="91" t="s">
        <v>619</v>
      </c>
      <c r="B81" s="57" t="s">
        <v>573</v>
      </c>
      <c r="C81" s="57" t="s">
        <v>574</v>
      </c>
      <c r="D81" s="58" t="s">
        <v>318</v>
      </c>
      <c r="E81" s="59">
        <v>1</v>
      </c>
      <c r="F81" s="59">
        <v>1</v>
      </c>
      <c r="G81" s="60">
        <f>+E81+F81</f>
        <v>2</v>
      </c>
      <c r="H81" s="61">
        <f>2+2</f>
        <v>4</v>
      </c>
    </row>
    <row r="82" spans="1:8" x14ac:dyDescent="0.2">
      <c r="A82" s="91" t="s">
        <v>619</v>
      </c>
      <c r="B82" s="57" t="s">
        <v>337</v>
      </c>
      <c r="C82" s="57" t="s">
        <v>336</v>
      </c>
      <c r="D82" s="58" t="s">
        <v>4</v>
      </c>
      <c r="E82" s="59">
        <v>1</v>
      </c>
      <c r="F82" s="59">
        <v>1</v>
      </c>
      <c r="G82" s="60">
        <f>+E82+F82</f>
        <v>2</v>
      </c>
      <c r="H82" s="61">
        <f>2+4</f>
        <v>6</v>
      </c>
    </row>
    <row r="83" spans="1:8" x14ac:dyDescent="0.2">
      <c r="A83" s="91" t="s">
        <v>619</v>
      </c>
      <c r="B83" s="57" t="s">
        <v>550</v>
      </c>
      <c r="C83" s="57" t="s">
        <v>551</v>
      </c>
      <c r="D83" s="58" t="s">
        <v>306</v>
      </c>
      <c r="E83" s="59">
        <v>0</v>
      </c>
      <c r="F83" s="59">
        <v>2</v>
      </c>
      <c r="G83" s="60">
        <f>+E83+F83</f>
        <v>2</v>
      </c>
      <c r="H83" s="61">
        <v>0</v>
      </c>
    </row>
    <row r="84" spans="1:8" x14ac:dyDescent="0.2">
      <c r="A84" s="91" t="s">
        <v>619</v>
      </c>
      <c r="B84" s="57" t="s">
        <v>408</v>
      </c>
      <c r="C84" s="86" t="s">
        <v>407</v>
      </c>
      <c r="D84" s="58" t="s">
        <v>319</v>
      </c>
      <c r="E84" s="59">
        <v>0</v>
      </c>
      <c r="F84" s="59">
        <f>1+1</f>
        <v>2</v>
      </c>
      <c r="G84" s="60">
        <f>+E84+F84</f>
        <v>2</v>
      </c>
      <c r="H84" s="61">
        <v>0</v>
      </c>
    </row>
    <row r="85" spans="1:8" x14ac:dyDescent="0.2">
      <c r="A85" s="91" t="s">
        <v>619</v>
      </c>
      <c r="B85" s="57" t="s">
        <v>515</v>
      </c>
      <c r="C85" s="57" t="s">
        <v>351</v>
      </c>
      <c r="D85" s="58" t="s">
        <v>0</v>
      </c>
      <c r="E85" s="59">
        <v>0</v>
      </c>
      <c r="F85" s="59">
        <v>2</v>
      </c>
      <c r="G85" s="60">
        <f>+E85+F85</f>
        <v>2</v>
      </c>
      <c r="H85" s="61">
        <v>0</v>
      </c>
    </row>
    <row r="86" spans="1:8" x14ac:dyDescent="0.2">
      <c r="A86" s="91" t="s">
        <v>619</v>
      </c>
      <c r="B86" s="57" t="s">
        <v>506</v>
      </c>
      <c r="C86" s="57" t="s">
        <v>342</v>
      </c>
      <c r="D86" s="58" t="s">
        <v>1</v>
      </c>
      <c r="E86" s="59">
        <v>0</v>
      </c>
      <c r="F86" s="59">
        <v>2</v>
      </c>
      <c r="G86" s="60">
        <f>+E86+F86</f>
        <v>2</v>
      </c>
      <c r="H86" s="61">
        <v>0</v>
      </c>
    </row>
    <row r="87" spans="1:8" x14ac:dyDescent="0.2">
      <c r="A87" s="91" t="s">
        <v>619</v>
      </c>
      <c r="B87" s="57" t="s">
        <v>523</v>
      </c>
      <c r="C87" s="57" t="s">
        <v>482</v>
      </c>
      <c r="D87" s="58" t="s">
        <v>320</v>
      </c>
      <c r="E87" s="59">
        <v>0</v>
      </c>
      <c r="F87" s="59">
        <f>1+1</f>
        <v>2</v>
      </c>
      <c r="G87" s="60">
        <f>+E87+F87</f>
        <v>2</v>
      </c>
      <c r="H87" s="61">
        <v>2</v>
      </c>
    </row>
    <row r="88" spans="1:8" x14ac:dyDescent="0.2">
      <c r="A88" s="91" t="s">
        <v>619</v>
      </c>
      <c r="B88" s="57" t="s">
        <v>478</v>
      </c>
      <c r="C88" s="57" t="s">
        <v>479</v>
      </c>
      <c r="D88" s="58" t="s">
        <v>318</v>
      </c>
      <c r="E88" s="59">
        <v>0</v>
      </c>
      <c r="F88" s="59">
        <f>1+1</f>
        <v>2</v>
      </c>
      <c r="G88" s="60">
        <f>+E88+F88</f>
        <v>2</v>
      </c>
      <c r="H88" s="61">
        <v>2</v>
      </c>
    </row>
    <row r="89" spans="1:8" x14ac:dyDescent="0.2">
      <c r="A89" s="91" t="s">
        <v>619</v>
      </c>
      <c r="B89" s="57" t="s">
        <v>472</v>
      </c>
      <c r="C89" s="57" t="s">
        <v>321</v>
      </c>
      <c r="D89" s="58" t="s">
        <v>307</v>
      </c>
      <c r="E89" s="59">
        <v>0</v>
      </c>
      <c r="F89" s="59">
        <f>1+1</f>
        <v>2</v>
      </c>
      <c r="G89" s="60">
        <f>+E89+F89</f>
        <v>2</v>
      </c>
      <c r="H89" s="61">
        <f>2+4</f>
        <v>6</v>
      </c>
    </row>
    <row r="90" spans="1:8" x14ac:dyDescent="0.2">
      <c r="A90" s="91" t="s">
        <v>619</v>
      </c>
      <c r="B90" s="57" t="s">
        <v>452</v>
      </c>
      <c r="C90" s="57" t="s">
        <v>362</v>
      </c>
      <c r="D90" s="58" t="s">
        <v>0</v>
      </c>
      <c r="E90" s="59">
        <v>0</v>
      </c>
      <c r="F90" s="59">
        <v>2</v>
      </c>
      <c r="G90" s="60">
        <f>+E90+F90</f>
        <v>2</v>
      </c>
      <c r="H90" s="61">
        <f>2+25+2</f>
        <v>29</v>
      </c>
    </row>
    <row r="91" spans="1:8" x14ac:dyDescent="0.2">
      <c r="A91" s="91" t="s">
        <v>620</v>
      </c>
      <c r="B91" s="57" t="s">
        <v>322</v>
      </c>
      <c r="C91" s="57" t="s">
        <v>321</v>
      </c>
      <c r="D91" s="58" t="s">
        <v>305</v>
      </c>
      <c r="E91" s="59">
        <v>1</v>
      </c>
      <c r="F91" s="59">
        <v>0</v>
      </c>
      <c r="G91" s="60">
        <f>+E91+F91</f>
        <v>1</v>
      </c>
      <c r="H91" s="61">
        <v>0</v>
      </c>
    </row>
    <row r="92" spans="1:8" x14ac:dyDescent="0.2">
      <c r="A92" s="91" t="s">
        <v>620</v>
      </c>
      <c r="B92" s="57" t="s">
        <v>543</v>
      </c>
      <c r="C92" s="57" t="s">
        <v>419</v>
      </c>
      <c r="D92" s="58" t="s">
        <v>4</v>
      </c>
      <c r="E92" s="59">
        <v>1</v>
      </c>
      <c r="F92" s="59">
        <v>0</v>
      </c>
      <c r="G92" s="60">
        <f>+E92+F92</f>
        <v>1</v>
      </c>
      <c r="H92" s="61">
        <v>0</v>
      </c>
    </row>
    <row r="93" spans="1:8" x14ac:dyDescent="0.2">
      <c r="A93" s="91" t="s">
        <v>620</v>
      </c>
      <c r="B93" s="57" t="s">
        <v>544</v>
      </c>
      <c r="C93" s="57" t="s">
        <v>338</v>
      </c>
      <c r="D93" s="58" t="s">
        <v>4</v>
      </c>
      <c r="E93" s="59">
        <v>1</v>
      </c>
      <c r="F93" s="59">
        <v>0</v>
      </c>
      <c r="G93" s="60">
        <f>+E93+F93</f>
        <v>1</v>
      </c>
      <c r="H93" s="61">
        <v>0</v>
      </c>
    </row>
    <row r="94" spans="1:8" x14ac:dyDescent="0.2">
      <c r="A94" s="91" t="s">
        <v>620</v>
      </c>
      <c r="B94" s="57" t="s">
        <v>601</v>
      </c>
      <c r="C94" s="57" t="s">
        <v>602</v>
      </c>
      <c r="D94" s="58" t="s">
        <v>318</v>
      </c>
      <c r="E94" s="59">
        <v>1</v>
      </c>
      <c r="F94" s="59">
        <v>0</v>
      </c>
      <c r="G94" s="60">
        <f>+E94+F94</f>
        <v>1</v>
      </c>
      <c r="H94" s="61">
        <v>0</v>
      </c>
    </row>
    <row r="95" spans="1:8" x14ac:dyDescent="0.2">
      <c r="A95" s="91" t="s">
        <v>620</v>
      </c>
      <c r="B95" s="57" t="s">
        <v>536</v>
      </c>
      <c r="C95" s="57" t="s">
        <v>537</v>
      </c>
      <c r="D95" s="58" t="s">
        <v>317</v>
      </c>
      <c r="E95" s="59">
        <v>1</v>
      </c>
      <c r="F95" s="59">
        <v>0</v>
      </c>
      <c r="G95" s="60">
        <f>+E95+F95</f>
        <v>1</v>
      </c>
      <c r="H95" s="61">
        <v>0</v>
      </c>
    </row>
    <row r="96" spans="1:8" x14ac:dyDescent="0.2">
      <c r="A96" s="91" t="s">
        <v>620</v>
      </c>
      <c r="B96" s="57" t="s">
        <v>435</v>
      </c>
      <c r="C96" s="57" t="s">
        <v>415</v>
      </c>
      <c r="D96" s="58" t="s">
        <v>306</v>
      </c>
      <c r="E96" s="59">
        <v>1</v>
      </c>
      <c r="F96" s="59">
        <v>0</v>
      </c>
      <c r="G96" s="60">
        <f>+E96+F96</f>
        <v>1</v>
      </c>
      <c r="H96" s="61">
        <v>0</v>
      </c>
    </row>
    <row r="97" spans="1:8" x14ac:dyDescent="0.2">
      <c r="A97" s="91" t="s">
        <v>620</v>
      </c>
      <c r="B97" s="57" t="s">
        <v>570</v>
      </c>
      <c r="C97" s="57" t="s">
        <v>349</v>
      </c>
      <c r="D97" s="58" t="s">
        <v>317</v>
      </c>
      <c r="E97" s="59">
        <v>1</v>
      </c>
      <c r="F97" s="59">
        <v>0</v>
      </c>
      <c r="G97" s="60">
        <f>+E97+F97</f>
        <v>1</v>
      </c>
      <c r="H97" s="61">
        <v>0</v>
      </c>
    </row>
    <row r="98" spans="1:8" x14ac:dyDescent="0.2">
      <c r="A98" s="91" t="s">
        <v>620</v>
      </c>
      <c r="B98" s="57" t="s">
        <v>525</v>
      </c>
      <c r="C98" s="57" t="s">
        <v>526</v>
      </c>
      <c r="D98" s="58" t="s">
        <v>319</v>
      </c>
      <c r="E98" s="59">
        <v>1</v>
      </c>
      <c r="F98" s="59">
        <v>0</v>
      </c>
      <c r="G98" s="60">
        <f>+E98+F98</f>
        <v>1</v>
      </c>
      <c r="H98" s="61">
        <v>0</v>
      </c>
    </row>
    <row r="99" spans="1:8" x14ac:dyDescent="0.2">
      <c r="A99" s="91" t="s">
        <v>620</v>
      </c>
      <c r="B99" s="57" t="s">
        <v>579</v>
      </c>
      <c r="C99" s="57" t="s">
        <v>469</v>
      </c>
      <c r="D99" s="58" t="s">
        <v>306</v>
      </c>
      <c r="E99" s="59">
        <v>1</v>
      </c>
      <c r="F99" s="59">
        <v>0</v>
      </c>
      <c r="G99" s="60">
        <f>+E99+F99</f>
        <v>1</v>
      </c>
      <c r="H99" s="61">
        <f>0+2</f>
        <v>2</v>
      </c>
    </row>
    <row r="100" spans="1:8" x14ac:dyDescent="0.2">
      <c r="A100" s="91" t="s">
        <v>620</v>
      </c>
      <c r="B100" s="57" t="s">
        <v>437</v>
      </c>
      <c r="C100" s="57" t="s">
        <v>436</v>
      </c>
      <c r="D100" s="58" t="s">
        <v>306</v>
      </c>
      <c r="E100" s="59">
        <v>1</v>
      </c>
      <c r="F100" s="59">
        <v>0</v>
      </c>
      <c r="G100" s="60">
        <f>+E100+F100</f>
        <v>1</v>
      </c>
      <c r="H100" s="61">
        <v>2</v>
      </c>
    </row>
    <row r="101" spans="1:8" x14ac:dyDescent="0.2">
      <c r="A101" s="91" t="s">
        <v>620</v>
      </c>
      <c r="B101" s="57" t="s">
        <v>516</v>
      </c>
      <c r="C101" s="57" t="s">
        <v>431</v>
      </c>
      <c r="D101" s="58" t="s">
        <v>0</v>
      </c>
      <c r="E101" s="59">
        <v>1</v>
      </c>
      <c r="F101" s="59">
        <v>0</v>
      </c>
      <c r="G101" s="60">
        <f>+E101+F101</f>
        <v>1</v>
      </c>
      <c r="H101" s="61">
        <v>2</v>
      </c>
    </row>
    <row r="102" spans="1:8" x14ac:dyDescent="0.2">
      <c r="A102" s="91" t="s">
        <v>620</v>
      </c>
      <c r="B102" s="57" t="s">
        <v>426</v>
      </c>
      <c r="C102" s="57" t="s">
        <v>362</v>
      </c>
      <c r="D102" s="58" t="s">
        <v>3</v>
      </c>
      <c r="E102" s="59">
        <v>0</v>
      </c>
      <c r="F102" s="59">
        <v>1</v>
      </c>
      <c r="G102" s="60">
        <f>+E102+F102</f>
        <v>1</v>
      </c>
      <c r="H102" s="61">
        <v>0</v>
      </c>
    </row>
    <row r="103" spans="1:8" x14ac:dyDescent="0.2">
      <c r="A103" s="91" t="s">
        <v>620</v>
      </c>
      <c r="B103" s="57" t="s">
        <v>520</v>
      </c>
      <c r="C103" s="57" t="s">
        <v>450</v>
      </c>
      <c r="D103" s="58" t="s">
        <v>318</v>
      </c>
      <c r="E103" s="59">
        <v>0</v>
      </c>
      <c r="F103" s="59">
        <v>1</v>
      </c>
      <c r="G103" s="60">
        <f>+E103+F103</f>
        <v>1</v>
      </c>
      <c r="H103" s="61">
        <v>0</v>
      </c>
    </row>
    <row r="104" spans="1:8" x14ac:dyDescent="0.2">
      <c r="A104" s="91" t="s">
        <v>620</v>
      </c>
      <c r="B104" s="57" t="s">
        <v>328</v>
      </c>
      <c r="C104" s="57" t="s">
        <v>327</v>
      </c>
      <c r="D104" s="58" t="s">
        <v>305</v>
      </c>
      <c r="E104" s="59">
        <v>0</v>
      </c>
      <c r="F104" s="59">
        <v>1</v>
      </c>
      <c r="G104" s="60">
        <f>+E104+F104</f>
        <v>1</v>
      </c>
      <c r="H104" s="61">
        <v>0</v>
      </c>
    </row>
    <row r="105" spans="1:8" x14ac:dyDescent="0.2">
      <c r="A105" s="91" t="s">
        <v>620</v>
      </c>
      <c r="B105" s="86" t="s">
        <v>541</v>
      </c>
      <c r="C105" s="57" t="s">
        <v>542</v>
      </c>
      <c r="D105" s="58" t="s">
        <v>317</v>
      </c>
      <c r="E105" s="59">
        <v>0</v>
      </c>
      <c r="F105" s="59">
        <v>1</v>
      </c>
      <c r="G105" s="60">
        <f>+E105+F105</f>
        <v>1</v>
      </c>
      <c r="H105" s="61">
        <v>0</v>
      </c>
    </row>
    <row r="106" spans="1:8" x14ac:dyDescent="0.2">
      <c r="A106" s="91" t="s">
        <v>620</v>
      </c>
      <c r="B106" s="57" t="s">
        <v>527</v>
      </c>
      <c r="C106" s="57" t="s">
        <v>405</v>
      </c>
      <c r="D106" s="58" t="s">
        <v>319</v>
      </c>
      <c r="E106" s="59">
        <v>0</v>
      </c>
      <c r="F106" s="59">
        <v>1</v>
      </c>
      <c r="G106" s="60">
        <f>+E106+F106</f>
        <v>1</v>
      </c>
      <c r="H106" s="61">
        <v>0</v>
      </c>
    </row>
    <row r="107" spans="1:8" x14ac:dyDescent="0.2">
      <c r="A107" s="91" t="s">
        <v>620</v>
      </c>
      <c r="B107" s="57" t="s">
        <v>568</v>
      </c>
      <c r="C107" s="57" t="s">
        <v>467</v>
      </c>
      <c r="D107" s="58" t="s">
        <v>320</v>
      </c>
      <c r="E107" s="59">
        <v>0</v>
      </c>
      <c r="F107" s="59">
        <v>1</v>
      </c>
      <c r="G107" s="60">
        <f>+E107+F107</f>
        <v>1</v>
      </c>
      <c r="H107" s="61">
        <v>0</v>
      </c>
    </row>
    <row r="108" spans="1:8" x14ac:dyDescent="0.2">
      <c r="A108" s="91" t="s">
        <v>620</v>
      </c>
      <c r="B108" s="86" t="s">
        <v>571</v>
      </c>
      <c r="C108" s="57" t="s">
        <v>567</v>
      </c>
      <c r="D108" s="58" t="s">
        <v>317</v>
      </c>
      <c r="E108" s="59">
        <v>0</v>
      </c>
      <c r="F108" s="59">
        <v>1</v>
      </c>
      <c r="G108" s="60">
        <f>+E108+F108</f>
        <v>1</v>
      </c>
      <c r="H108" s="61">
        <v>0</v>
      </c>
    </row>
    <row r="109" spans="1:8" x14ac:dyDescent="0.2">
      <c r="A109" s="91" t="s">
        <v>620</v>
      </c>
      <c r="B109" s="57" t="s">
        <v>503</v>
      </c>
      <c r="C109" s="57" t="s">
        <v>409</v>
      </c>
      <c r="D109" s="58" t="s">
        <v>4</v>
      </c>
      <c r="E109" s="59">
        <v>0</v>
      </c>
      <c r="F109" s="59">
        <v>1</v>
      </c>
      <c r="G109" s="60">
        <f>+E109+F109</f>
        <v>1</v>
      </c>
      <c r="H109" s="61">
        <v>0</v>
      </c>
    </row>
    <row r="110" spans="1:8" x14ac:dyDescent="0.2">
      <c r="A110" s="91" t="s">
        <v>620</v>
      </c>
      <c r="B110" s="57" t="s">
        <v>330</v>
      </c>
      <c r="C110" s="57" t="s">
        <v>329</v>
      </c>
      <c r="D110" s="58" t="s">
        <v>305</v>
      </c>
      <c r="E110" s="59">
        <v>0</v>
      </c>
      <c r="F110" s="59">
        <v>1</v>
      </c>
      <c r="G110" s="60">
        <f>+E110+F110</f>
        <v>1</v>
      </c>
      <c r="H110" s="61">
        <v>0</v>
      </c>
    </row>
    <row r="111" spans="1:8" x14ac:dyDescent="0.2">
      <c r="A111" s="91" t="s">
        <v>620</v>
      </c>
      <c r="B111" s="57" t="s">
        <v>501</v>
      </c>
      <c r="C111" s="57" t="s">
        <v>409</v>
      </c>
      <c r="D111" s="58" t="s">
        <v>2</v>
      </c>
      <c r="E111" s="59">
        <v>0</v>
      </c>
      <c r="F111" s="59">
        <v>1</v>
      </c>
      <c r="G111" s="60">
        <f>+E111+F111</f>
        <v>1</v>
      </c>
      <c r="H111" s="61">
        <v>0</v>
      </c>
    </row>
    <row r="112" spans="1:8" x14ac:dyDescent="0.2">
      <c r="A112" s="91" t="s">
        <v>620</v>
      </c>
      <c r="B112" s="86" t="s">
        <v>561</v>
      </c>
      <c r="C112" s="86" t="s">
        <v>562</v>
      </c>
      <c r="D112" s="58" t="s">
        <v>0</v>
      </c>
      <c r="E112" s="59">
        <v>0</v>
      </c>
      <c r="F112" s="59">
        <v>1</v>
      </c>
      <c r="G112" s="60">
        <f>+E112+F112</f>
        <v>1</v>
      </c>
      <c r="H112" s="61">
        <v>0</v>
      </c>
    </row>
    <row r="113" spans="1:8" x14ac:dyDescent="0.2">
      <c r="A113" s="91" t="s">
        <v>620</v>
      </c>
      <c r="B113" s="57" t="s">
        <v>595</v>
      </c>
      <c r="C113" s="57" t="s">
        <v>540</v>
      </c>
      <c r="D113" s="58" t="s">
        <v>318</v>
      </c>
      <c r="E113" s="59">
        <v>0</v>
      </c>
      <c r="F113" s="59">
        <v>1</v>
      </c>
      <c r="G113" s="60">
        <f>+E113+F113</f>
        <v>1</v>
      </c>
      <c r="H113" s="61">
        <v>0</v>
      </c>
    </row>
    <row r="114" spans="1:8" x14ac:dyDescent="0.2">
      <c r="A114" s="91" t="s">
        <v>620</v>
      </c>
      <c r="B114" s="57" t="s">
        <v>491</v>
      </c>
      <c r="C114" s="57" t="s">
        <v>327</v>
      </c>
      <c r="D114" s="58" t="s">
        <v>306</v>
      </c>
      <c r="E114" s="59">
        <v>0</v>
      </c>
      <c r="F114" s="59">
        <v>1</v>
      </c>
      <c r="G114" s="60">
        <f>+E114+F114</f>
        <v>1</v>
      </c>
      <c r="H114" s="61">
        <v>0</v>
      </c>
    </row>
    <row r="115" spans="1:8" x14ac:dyDescent="0.2">
      <c r="A115" s="91" t="s">
        <v>620</v>
      </c>
      <c r="B115" s="57" t="s">
        <v>365</v>
      </c>
      <c r="C115" s="57" t="s">
        <v>469</v>
      </c>
      <c r="D115" s="58" t="s">
        <v>3</v>
      </c>
      <c r="E115" s="59">
        <v>0</v>
      </c>
      <c r="F115" s="59">
        <v>1</v>
      </c>
      <c r="G115" s="60">
        <f>+E115+F115</f>
        <v>1</v>
      </c>
      <c r="H115" s="61">
        <v>0</v>
      </c>
    </row>
    <row r="116" spans="1:8" x14ac:dyDescent="0.2">
      <c r="A116" s="91" t="s">
        <v>620</v>
      </c>
      <c r="B116" s="57" t="s">
        <v>339</v>
      </c>
      <c r="C116" s="57" t="s">
        <v>338</v>
      </c>
      <c r="D116" s="58" t="s">
        <v>4</v>
      </c>
      <c r="E116" s="59">
        <v>0</v>
      </c>
      <c r="F116" s="59">
        <v>1</v>
      </c>
      <c r="G116" s="60">
        <f>+E116+F116</f>
        <v>1</v>
      </c>
      <c r="H116" s="61">
        <v>0</v>
      </c>
    </row>
    <row r="117" spans="1:8" x14ac:dyDescent="0.2">
      <c r="A117" s="91" t="s">
        <v>620</v>
      </c>
      <c r="B117" s="86" t="s">
        <v>507</v>
      </c>
      <c r="C117" s="57" t="s">
        <v>342</v>
      </c>
      <c r="D117" s="58" t="s">
        <v>1</v>
      </c>
      <c r="E117" s="59">
        <v>0</v>
      </c>
      <c r="F117" s="59">
        <v>1</v>
      </c>
      <c r="G117" s="60">
        <f>+E117+F117</f>
        <v>1</v>
      </c>
      <c r="H117" s="61">
        <v>0</v>
      </c>
    </row>
    <row r="118" spans="1:8" x14ac:dyDescent="0.2">
      <c r="A118" s="91" t="s">
        <v>620</v>
      </c>
      <c r="B118" s="57" t="s">
        <v>582</v>
      </c>
      <c r="C118" s="57" t="s">
        <v>583</v>
      </c>
      <c r="D118" s="58" t="s">
        <v>2</v>
      </c>
      <c r="E118" s="59">
        <v>0</v>
      </c>
      <c r="F118" s="59">
        <v>1</v>
      </c>
      <c r="G118" s="60">
        <f>+E118+F118</f>
        <v>1</v>
      </c>
      <c r="H118" s="61">
        <v>0</v>
      </c>
    </row>
    <row r="119" spans="1:8" x14ac:dyDescent="0.2">
      <c r="A119" s="91" t="s">
        <v>620</v>
      </c>
      <c r="B119" s="57" t="s">
        <v>546</v>
      </c>
      <c r="C119" s="57" t="s">
        <v>342</v>
      </c>
      <c r="D119" s="58" t="s">
        <v>0</v>
      </c>
      <c r="E119" s="59">
        <v>0</v>
      </c>
      <c r="F119" s="59">
        <v>1</v>
      </c>
      <c r="G119" s="60">
        <f>+E119+F119</f>
        <v>1</v>
      </c>
      <c r="H119" s="61">
        <v>0</v>
      </c>
    </row>
    <row r="120" spans="1:8" x14ac:dyDescent="0.2">
      <c r="A120" s="91" t="s">
        <v>620</v>
      </c>
      <c r="B120" s="57" t="s">
        <v>578</v>
      </c>
      <c r="C120" s="57" t="s">
        <v>349</v>
      </c>
      <c r="D120" s="58" t="s">
        <v>306</v>
      </c>
      <c r="E120" s="59">
        <v>0</v>
      </c>
      <c r="F120" s="59">
        <v>1</v>
      </c>
      <c r="G120" s="60">
        <f>+E120+F120</f>
        <v>1</v>
      </c>
      <c r="H120" s="61">
        <v>0</v>
      </c>
    </row>
    <row r="121" spans="1:8" x14ac:dyDescent="0.2">
      <c r="A121" s="91" t="s">
        <v>620</v>
      </c>
      <c r="B121" s="57" t="s">
        <v>461</v>
      </c>
      <c r="C121" s="57" t="s">
        <v>462</v>
      </c>
      <c r="D121" s="58" t="s">
        <v>4</v>
      </c>
      <c r="E121" s="59">
        <v>0</v>
      </c>
      <c r="F121" s="59">
        <v>1</v>
      </c>
      <c r="G121" s="60">
        <f>+E121+F121</f>
        <v>1</v>
      </c>
      <c r="H121" s="61">
        <v>2</v>
      </c>
    </row>
    <row r="122" spans="1:8" x14ac:dyDescent="0.2">
      <c r="A122" s="91" t="s">
        <v>620</v>
      </c>
      <c r="B122" s="57" t="s">
        <v>522</v>
      </c>
      <c r="C122" s="57" t="s">
        <v>419</v>
      </c>
      <c r="D122" s="58" t="s">
        <v>318</v>
      </c>
      <c r="E122" s="59">
        <v>0</v>
      </c>
      <c r="F122" s="59">
        <v>1</v>
      </c>
      <c r="G122" s="60">
        <f>+E122+F122</f>
        <v>1</v>
      </c>
      <c r="H122" s="61">
        <v>2</v>
      </c>
    </row>
    <row r="123" spans="1:8" x14ac:dyDescent="0.2">
      <c r="A123" s="91" t="s">
        <v>620</v>
      </c>
      <c r="B123" s="57" t="s">
        <v>557</v>
      </c>
      <c r="C123" s="57" t="s">
        <v>323</v>
      </c>
      <c r="D123" s="58" t="s">
        <v>307</v>
      </c>
      <c r="E123" s="59">
        <v>0</v>
      </c>
      <c r="F123" s="59">
        <v>1</v>
      </c>
      <c r="G123" s="60">
        <f>+E123+F123</f>
        <v>1</v>
      </c>
      <c r="H123" s="61">
        <v>2</v>
      </c>
    </row>
    <row r="124" spans="1:8" x14ac:dyDescent="0.2">
      <c r="A124" s="91" t="s">
        <v>620</v>
      </c>
      <c r="B124" s="57" t="s">
        <v>413</v>
      </c>
      <c r="C124" s="57" t="s">
        <v>412</v>
      </c>
      <c r="D124" s="58" t="s">
        <v>320</v>
      </c>
      <c r="E124" s="59">
        <v>0</v>
      </c>
      <c r="F124" s="59">
        <v>1</v>
      </c>
      <c r="G124" s="60">
        <f>+E124+F124</f>
        <v>1</v>
      </c>
      <c r="H124" s="61">
        <v>2</v>
      </c>
    </row>
    <row r="125" spans="1:8" x14ac:dyDescent="0.2">
      <c r="A125" s="91" t="s">
        <v>620</v>
      </c>
      <c r="B125" s="57" t="s">
        <v>590</v>
      </c>
      <c r="C125" s="57" t="s">
        <v>419</v>
      </c>
      <c r="D125" s="58" t="s">
        <v>317</v>
      </c>
      <c r="E125" s="59">
        <v>0</v>
      </c>
      <c r="F125" s="59">
        <v>1</v>
      </c>
      <c r="G125" s="60">
        <f>+E125+F125</f>
        <v>1</v>
      </c>
      <c r="H125" s="61">
        <v>2</v>
      </c>
    </row>
    <row r="126" spans="1:8" x14ac:dyDescent="0.2">
      <c r="A126" s="91" t="s">
        <v>620</v>
      </c>
      <c r="B126" s="57" t="s">
        <v>451</v>
      </c>
      <c r="C126" s="57" t="s">
        <v>323</v>
      </c>
      <c r="D126" s="58" t="s">
        <v>317</v>
      </c>
      <c r="E126" s="59">
        <v>0</v>
      </c>
      <c r="F126" s="59">
        <v>1</v>
      </c>
      <c r="G126" s="60">
        <f>+E126+F126</f>
        <v>1</v>
      </c>
      <c r="H126" s="61">
        <v>2</v>
      </c>
    </row>
    <row r="127" spans="1:8" x14ac:dyDescent="0.2">
      <c r="A127" s="91" t="s">
        <v>620</v>
      </c>
      <c r="B127" s="57" t="s">
        <v>509</v>
      </c>
      <c r="C127" s="57" t="s">
        <v>405</v>
      </c>
      <c r="D127" s="58" t="s">
        <v>305</v>
      </c>
      <c r="E127" s="59">
        <v>0</v>
      </c>
      <c r="F127" s="59">
        <v>1</v>
      </c>
      <c r="G127" s="60">
        <f>+E127+F127</f>
        <v>1</v>
      </c>
      <c r="H127" s="61">
        <v>2</v>
      </c>
    </row>
    <row r="128" spans="1:8" x14ac:dyDescent="0.2">
      <c r="A128" s="91" t="s">
        <v>620</v>
      </c>
      <c r="B128" s="57" t="s">
        <v>489</v>
      </c>
      <c r="C128" s="57" t="s">
        <v>469</v>
      </c>
      <c r="D128" s="58" t="s">
        <v>318</v>
      </c>
      <c r="E128" s="59">
        <v>0</v>
      </c>
      <c r="F128" s="59">
        <v>1</v>
      </c>
      <c r="G128" s="60">
        <f>+E128+F128</f>
        <v>1</v>
      </c>
      <c r="H128" s="61">
        <v>2</v>
      </c>
    </row>
    <row r="129" spans="1:8" x14ac:dyDescent="0.2">
      <c r="A129" s="91" t="s">
        <v>620</v>
      </c>
      <c r="B129" s="57" t="s">
        <v>495</v>
      </c>
      <c r="C129" s="57" t="s">
        <v>342</v>
      </c>
      <c r="D129" s="58" t="s">
        <v>320</v>
      </c>
      <c r="E129" s="59">
        <v>0</v>
      </c>
      <c r="F129" s="59">
        <v>1</v>
      </c>
      <c r="G129" s="60">
        <f>+E129+F129</f>
        <v>1</v>
      </c>
      <c r="H129" s="61">
        <v>4</v>
      </c>
    </row>
    <row r="130" spans="1:8" x14ac:dyDescent="0.2">
      <c r="A130" s="91" t="s">
        <v>620</v>
      </c>
      <c r="B130" s="57" t="s">
        <v>442</v>
      </c>
      <c r="C130" s="57" t="s">
        <v>329</v>
      </c>
      <c r="D130" s="58" t="s">
        <v>307</v>
      </c>
      <c r="E130" s="59">
        <v>0</v>
      </c>
      <c r="F130" s="59">
        <v>1</v>
      </c>
      <c r="G130" s="60">
        <f>+E130+F130</f>
        <v>1</v>
      </c>
      <c r="H130" s="61">
        <v>4</v>
      </c>
    </row>
    <row r="131" spans="1:8" x14ac:dyDescent="0.2">
      <c r="A131" s="91" t="s">
        <v>620</v>
      </c>
      <c r="B131" s="57" t="s">
        <v>357</v>
      </c>
      <c r="C131" s="57" t="s">
        <v>356</v>
      </c>
      <c r="D131" s="58" t="s">
        <v>317</v>
      </c>
      <c r="E131" s="59">
        <v>0</v>
      </c>
      <c r="F131" s="59">
        <v>1</v>
      </c>
      <c r="G131" s="60">
        <f>+E131+F131</f>
        <v>1</v>
      </c>
      <c r="H131" s="61">
        <v>4</v>
      </c>
    </row>
    <row r="132" spans="1:8" x14ac:dyDescent="0.2">
      <c r="A132" s="91" t="s">
        <v>620</v>
      </c>
      <c r="B132" s="57" t="s">
        <v>459</v>
      </c>
      <c r="C132" s="57" t="s">
        <v>342</v>
      </c>
      <c r="D132" s="58" t="s">
        <v>1</v>
      </c>
      <c r="E132" s="59">
        <v>0</v>
      </c>
      <c r="F132" s="59">
        <v>1</v>
      </c>
      <c r="G132" s="60">
        <f>+E132+F132</f>
        <v>1</v>
      </c>
      <c r="H132" s="61">
        <f>2+2</f>
        <v>4</v>
      </c>
    </row>
    <row r="133" spans="1:8" x14ac:dyDescent="0.2">
      <c r="A133" s="91" t="s">
        <v>620</v>
      </c>
      <c r="B133" s="57" t="s">
        <v>552</v>
      </c>
      <c r="C133" s="57" t="s">
        <v>409</v>
      </c>
      <c r="D133" s="58" t="s">
        <v>306</v>
      </c>
      <c r="E133" s="59">
        <v>0</v>
      </c>
      <c r="F133" s="59">
        <v>1</v>
      </c>
      <c r="G133" s="60">
        <f>+E133+F133</f>
        <v>1</v>
      </c>
      <c r="H133" s="61">
        <v>4</v>
      </c>
    </row>
    <row r="134" spans="1:8" x14ac:dyDescent="0.2">
      <c r="A134" s="91" t="s">
        <v>620</v>
      </c>
      <c r="B134" s="57" t="s">
        <v>553</v>
      </c>
      <c r="C134" s="57" t="s">
        <v>323</v>
      </c>
      <c r="D134" s="58" t="s">
        <v>318</v>
      </c>
      <c r="E134" s="59">
        <v>0</v>
      </c>
      <c r="F134" s="59">
        <v>1</v>
      </c>
      <c r="G134" s="60">
        <f>+E134+F134</f>
        <v>1</v>
      </c>
      <c r="H134" s="61">
        <f>2+2+2</f>
        <v>6</v>
      </c>
    </row>
    <row r="135" spans="1:8" x14ac:dyDescent="0.2">
      <c r="A135" s="91" t="s">
        <v>621</v>
      </c>
      <c r="B135" s="57" t="s">
        <v>476</v>
      </c>
      <c r="C135" s="57" t="s">
        <v>419</v>
      </c>
      <c r="D135" s="58" t="s">
        <v>319</v>
      </c>
      <c r="E135" s="59">
        <v>0</v>
      </c>
      <c r="F135" s="59">
        <v>0</v>
      </c>
      <c r="G135" s="60">
        <f>+E135+F135</f>
        <v>0</v>
      </c>
      <c r="H135" s="61">
        <v>2</v>
      </c>
    </row>
    <row r="136" spans="1:8" x14ac:dyDescent="0.2">
      <c r="A136" s="91" t="s">
        <v>621</v>
      </c>
      <c r="B136" s="57" t="s">
        <v>511</v>
      </c>
      <c r="C136" s="57" t="s">
        <v>349</v>
      </c>
      <c r="D136" s="58" t="s">
        <v>305</v>
      </c>
      <c r="E136" s="59">
        <v>0</v>
      </c>
      <c r="F136" s="59">
        <v>0</v>
      </c>
      <c r="G136" s="60">
        <f>+E136+F136</f>
        <v>0</v>
      </c>
      <c r="H136" s="61">
        <v>2</v>
      </c>
    </row>
    <row r="137" spans="1:8" x14ac:dyDescent="0.2">
      <c r="A137" s="91" t="s">
        <v>621</v>
      </c>
      <c r="B137" s="57" t="s">
        <v>411</v>
      </c>
      <c r="C137" s="57" t="s">
        <v>342</v>
      </c>
      <c r="D137" s="58" t="s">
        <v>319</v>
      </c>
      <c r="E137" s="59">
        <v>0</v>
      </c>
      <c r="F137" s="59">
        <v>0</v>
      </c>
      <c r="G137" s="60">
        <f>+E137+F137</f>
        <v>0</v>
      </c>
      <c r="H137" s="61">
        <v>2</v>
      </c>
    </row>
    <row r="138" spans="1:8" x14ac:dyDescent="0.2">
      <c r="A138" s="91" t="s">
        <v>621</v>
      </c>
      <c r="B138" s="57" t="s">
        <v>596</v>
      </c>
      <c r="C138" s="57" t="s">
        <v>467</v>
      </c>
      <c r="D138" s="58" t="s">
        <v>2</v>
      </c>
      <c r="E138" s="59">
        <v>0</v>
      </c>
      <c r="F138" s="59">
        <v>0</v>
      </c>
      <c r="G138" s="60">
        <f>+E138+F138</f>
        <v>0</v>
      </c>
      <c r="H138" s="61">
        <v>2</v>
      </c>
    </row>
    <row r="139" spans="1:8" x14ac:dyDescent="0.2">
      <c r="A139" s="91" t="s">
        <v>621</v>
      </c>
      <c r="B139" s="57" t="s">
        <v>577</v>
      </c>
      <c r="C139" s="57" t="s">
        <v>321</v>
      </c>
      <c r="D139" s="58" t="s">
        <v>306</v>
      </c>
      <c r="E139" s="59">
        <v>0</v>
      </c>
      <c r="F139" s="59">
        <v>0</v>
      </c>
      <c r="G139" s="60">
        <f>+E139+F139</f>
        <v>0</v>
      </c>
      <c r="H139" s="61">
        <v>2</v>
      </c>
    </row>
    <row r="140" spans="1:8" x14ac:dyDescent="0.2">
      <c r="A140" s="91" t="s">
        <v>621</v>
      </c>
      <c r="B140" s="57" t="s">
        <v>477</v>
      </c>
      <c r="C140" s="57" t="s">
        <v>551</v>
      </c>
      <c r="D140" s="58" t="s">
        <v>3</v>
      </c>
      <c r="E140" s="59">
        <v>0</v>
      </c>
      <c r="F140" s="59">
        <v>0</v>
      </c>
      <c r="G140" s="60">
        <f>+E140+F140</f>
        <v>0</v>
      </c>
      <c r="H140" s="61">
        <v>2</v>
      </c>
    </row>
    <row r="141" spans="1:8" x14ac:dyDescent="0.2">
      <c r="A141" s="91" t="s">
        <v>621</v>
      </c>
      <c r="B141" s="57" t="s">
        <v>441</v>
      </c>
      <c r="C141" s="57" t="s">
        <v>329</v>
      </c>
      <c r="D141" s="58" t="s">
        <v>307</v>
      </c>
      <c r="E141" s="59">
        <v>0</v>
      </c>
      <c r="F141" s="59">
        <v>0</v>
      </c>
      <c r="G141" s="60">
        <f>+E141+F141</f>
        <v>0</v>
      </c>
      <c r="H141" s="61">
        <v>2</v>
      </c>
    </row>
    <row r="142" spans="1:8" x14ac:dyDescent="0.2">
      <c r="A142" s="91" t="s">
        <v>621</v>
      </c>
      <c r="B142" s="57" t="s">
        <v>528</v>
      </c>
      <c r="C142" s="57" t="s">
        <v>447</v>
      </c>
      <c r="D142" s="58" t="s">
        <v>3</v>
      </c>
      <c r="E142" s="59">
        <v>0</v>
      </c>
      <c r="F142" s="59">
        <v>0</v>
      </c>
      <c r="G142" s="60">
        <f>+E142+F142</f>
        <v>0</v>
      </c>
      <c r="H142" s="61">
        <v>2</v>
      </c>
    </row>
    <row r="143" spans="1:8" x14ac:dyDescent="0.2">
      <c r="A143" s="91" t="s">
        <v>621</v>
      </c>
      <c r="B143" s="57" t="s">
        <v>492</v>
      </c>
      <c r="C143" s="57" t="s">
        <v>321</v>
      </c>
      <c r="D143" s="58" t="s">
        <v>306</v>
      </c>
      <c r="E143" s="59">
        <v>0</v>
      </c>
      <c r="F143" s="59">
        <v>0</v>
      </c>
      <c r="G143" s="60">
        <f>+E143+F143</f>
        <v>0</v>
      </c>
      <c r="H143" s="61">
        <v>2</v>
      </c>
    </row>
    <row r="144" spans="1:8" x14ac:dyDescent="0.2">
      <c r="A144" s="91" t="s">
        <v>621</v>
      </c>
      <c r="B144" s="57" t="s">
        <v>600</v>
      </c>
      <c r="C144" s="57" t="s">
        <v>327</v>
      </c>
      <c r="D144" s="58" t="s">
        <v>0</v>
      </c>
      <c r="E144" s="59">
        <v>0</v>
      </c>
      <c r="F144" s="59">
        <v>0</v>
      </c>
      <c r="G144" s="60">
        <f>+E144+F144</f>
        <v>0</v>
      </c>
      <c r="H144" s="61">
        <v>2</v>
      </c>
    </row>
    <row r="145" spans="1:8" x14ac:dyDescent="0.2">
      <c r="A145" s="91" t="s">
        <v>621</v>
      </c>
      <c r="B145" s="57" t="s">
        <v>588</v>
      </c>
      <c r="C145" s="57" t="s">
        <v>327</v>
      </c>
      <c r="D145" s="58" t="s">
        <v>307</v>
      </c>
      <c r="E145" s="59">
        <v>0</v>
      </c>
      <c r="F145" s="59">
        <v>0</v>
      </c>
      <c r="G145" s="60">
        <f>+E145+F145</f>
        <v>0</v>
      </c>
      <c r="H145" s="61">
        <v>2</v>
      </c>
    </row>
    <row r="146" spans="1:8" x14ac:dyDescent="0.2">
      <c r="A146" s="91" t="s">
        <v>621</v>
      </c>
      <c r="B146" s="57" t="s">
        <v>341</v>
      </c>
      <c r="C146" s="57" t="s">
        <v>340</v>
      </c>
      <c r="D146" s="58" t="s">
        <v>4</v>
      </c>
      <c r="E146" s="59">
        <v>0</v>
      </c>
      <c r="F146" s="59">
        <v>0</v>
      </c>
      <c r="G146" s="60">
        <f>+E146+F146</f>
        <v>0</v>
      </c>
      <c r="H146" s="61">
        <v>2</v>
      </c>
    </row>
    <row r="147" spans="1:8" x14ac:dyDescent="0.2">
      <c r="A147" s="91" t="s">
        <v>621</v>
      </c>
      <c r="B147" s="57" t="s">
        <v>354</v>
      </c>
      <c r="C147" s="57" t="s">
        <v>353</v>
      </c>
      <c r="D147" s="58" t="s">
        <v>2</v>
      </c>
      <c r="E147" s="59">
        <v>0</v>
      </c>
      <c r="F147" s="59">
        <v>0</v>
      </c>
      <c r="G147" s="60">
        <f>+E147+F147</f>
        <v>0</v>
      </c>
      <c r="H147" s="61">
        <v>2</v>
      </c>
    </row>
    <row r="148" spans="1:8" x14ac:dyDescent="0.2">
      <c r="A148" s="91" t="s">
        <v>621</v>
      </c>
      <c r="B148" s="57" t="s">
        <v>566</v>
      </c>
      <c r="C148" s="57" t="s">
        <v>567</v>
      </c>
      <c r="D148" s="58" t="s">
        <v>3</v>
      </c>
      <c r="E148" s="59">
        <v>0</v>
      </c>
      <c r="F148" s="59">
        <v>0</v>
      </c>
      <c r="G148" s="60">
        <f>+E148+F148</f>
        <v>0</v>
      </c>
      <c r="H148" s="61">
        <v>2</v>
      </c>
    </row>
    <row r="149" spans="1:8" x14ac:dyDescent="0.2">
      <c r="A149" s="91" t="s">
        <v>621</v>
      </c>
      <c r="B149" s="57" t="s">
        <v>564</v>
      </c>
      <c r="C149" s="57" t="s">
        <v>565</v>
      </c>
      <c r="D149" s="58" t="s">
        <v>3</v>
      </c>
      <c r="E149" s="59">
        <v>0</v>
      </c>
      <c r="F149" s="59">
        <v>0</v>
      </c>
      <c r="G149" s="60">
        <f>+E149+F149</f>
        <v>0</v>
      </c>
      <c r="H149" s="61">
        <v>2</v>
      </c>
    </row>
    <row r="150" spans="1:8" x14ac:dyDescent="0.2">
      <c r="A150" s="91" t="s">
        <v>621</v>
      </c>
      <c r="B150" s="57" t="s">
        <v>449</v>
      </c>
      <c r="C150" s="57" t="s">
        <v>450</v>
      </c>
      <c r="D150" s="58" t="s">
        <v>317</v>
      </c>
      <c r="E150" s="59">
        <v>0</v>
      </c>
      <c r="F150" s="59">
        <v>0</v>
      </c>
      <c r="G150" s="60">
        <f>+E150+F150</f>
        <v>0</v>
      </c>
      <c r="H150" s="61">
        <v>2</v>
      </c>
    </row>
    <row r="151" spans="1:8" x14ac:dyDescent="0.2">
      <c r="A151" s="91" t="s">
        <v>621</v>
      </c>
      <c r="B151" s="57" t="s">
        <v>504</v>
      </c>
      <c r="C151" s="57" t="s">
        <v>505</v>
      </c>
      <c r="D151" s="58" t="s">
        <v>1</v>
      </c>
      <c r="E151" s="59">
        <v>0</v>
      </c>
      <c r="F151" s="59">
        <v>0</v>
      </c>
      <c r="G151" s="60">
        <f>+E151+F151</f>
        <v>0</v>
      </c>
      <c r="H151" s="61">
        <v>2</v>
      </c>
    </row>
    <row r="152" spans="1:8" x14ac:dyDescent="0.2">
      <c r="A152" s="91" t="s">
        <v>621</v>
      </c>
      <c r="B152" s="57" t="s">
        <v>581</v>
      </c>
      <c r="C152" s="57" t="s">
        <v>323</v>
      </c>
      <c r="D152" s="58" t="s">
        <v>305</v>
      </c>
      <c r="E152" s="59">
        <v>0</v>
      </c>
      <c r="F152" s="59">
        <v>0</v>
      </c>
      <c r="G152" s="60">
        <f>+E152+F152</f>
        <v>0</v>
      </c>
      <c r="H152" s="61">
        <v>2</v>
      </c>
    </row>
    <row r="153" spans="1:8" x14ac:dyDescent="0.2">
      <c r="A153" s="91" t="s">
        <v>621</v>
      </c>
      <c r="B153" s="57" t="s">
        <v>592</v>
      </c>
      <c r="C153" s="57" t="s">
        <v>327</v>
      </c>
      <c r="D153" s="58" t="s">
        <v>1</v>
      </c>
      <c r="E153" s="59">
        <v>0</v>
      </c>
      <c r="F153" s="59">
        <v>0</v>
      </c>
      <c r="G153" s="60">
        <f>+E153+F153</f>
        <v>0</v>
      </c>
      <c r="H153" s="61">
        <v>4</v>
      </c>
    </row>
    <row r="154" spans="1:8" x14ac:dyDescent="0.2">
      <c r="A154" s="91" t="s">
        <v>621</v>
      </c>
      <c r="B154" s="57" t="s">
        <v>344</v>
      </c>
      <c r="C154" s="57" t="s">
        <v>323</v>
      </c>
      <c r="D154" s="58" t="s">
        <v>4</v>
      </c>
      <c r="E154" s="59">
        <v>0</v>
      </c>
      <c r="F154" s="59">
        <v>0</v>
      </c>
      <c r="G154" s="60">
        <f>+E154+F154</f>
        <v>0</v>
      </c>
      <c r="H154" s="61">
        <v>4</v>
      </c>
    </row>
    <row r="155" spans="1:8" x14ac:dyDescent="0.2">
      <c r="A155" s="91" t="s">
        <v>621</v>
      </c>
      <c r="B155" s="57" t="s">
        <v>474</v>
      </c>
      <c r="C155" s="57" t="s">
        <v>323</v>
      </c>
      <c r="D155" s="58" t="s">
        <v>307</v>
      </c>
      <c r="E155" s="59">
        <v>0</v>
      </c>
      <c r="F155" s="59">
        <v>0</v>
      </c>
      <c r="G155" s="60">
        <f>+E155+F155</f>
        <v>0</v>
      </c>
      <c r="H155" s="61">
        <f>2+2</f>
        <v>4</v>
      </c>
    </row>
    <row r="156" spans="1:8" x14ac:dyDescent="0.2">
      <c r="A156" s="91" t="s">
        <v>621</v>
      </c>
      <c r="B156" s="57" t="s">
        <v>343</v>
      </c>
      <c r="C156" s="57" t="s">
        <v>342</v>
      </c>
      <c r="D156" s="58" t="s">
        <v>4</v>
      </c>
      <c r="E156" s="59">
        <v>0</v>
      </c>
      <c r="F156" s="59">
        <v>0</v>
      </c>
      <c r="G156" s="60">
        <f>+E156+F156</f>
        <v>0</v>
      </c>
      <c r="H156" s="61">
        <f>4+2</f>
        <v>6</v>
      </c>
    </row>
    <row r="157" spans="1:8" x14ac:dyDescent="0.2">
      <c r="A157" s="91" t="s">
        <v>621</v>
      </c>
      <c r="B157" s="57" t="s">
        <v>521</v>
      </c>
      <c r="C157" s="57" t="s">
        <v>364</v>
      </c>
      <c r="D157" s="58" t="s">
        <v>318</v>
      </c>
      <c r="E157" s="59">
        <v>0</v>
      </c>
      <c r="F157" s="59">
        <v>0</v>
      </c>
      <c r="G157" s="60">
        <f>+E157+F157</f>
        <v>0</v>
      </c>
      <c r="H157" s="61">
        <f>2+2+2</f>
        <v>6</v>
      </c>
    </row>
    <row r="158" spans="1:8" x14ac:dyDescent="0.2">
      <c r="A158" s="91" t="s">
        <v>621</v>
      </c>
      <c r="B158" s="57" t="s">
        <v>510</v>
      </c>
      <c r="C158" s="57" t="s">
        <v>349</v>
      </c>
      <c r="D158" s="58" t="s">
        <v>305</v>
      </c>
      <c r="E158" s="59">
        <v>0</v>
      </c>
      <c r="F158" s="59">
        <v>0</v>
      </c>
      <c r="G158" s="60">
        <f>+E158+F158</f>
        <v>0</v>
      </c>
      <c r="H158" s="61">
        <f>2+4</f>
        <v>6</v>
      </c>
    </row>
    <row r="159" spans="1:8" x14ac:dyDescent="0.2">
      <c r="A159" s="91" t="s">
        <v>621</v>
      </c>
      <c r="B159" s="57" t="s">
        <v>493</v>
      </c>
      <c r="C159" s="57" t="s">
        <v>447</v>
      </c>
      <c r="D159" s="58" t="s">
        <v>306</v>
      </c>
      <c r="E159" s="59">
        <v>0</v>
      </c>
      <c r="F159" s="59">
        <v>0</v>
      </c>
      <c r="G159" s="60">
        <f>+E159+F159</f>
        <v>0</v>
      </c>
      <c r="H159" s="61">
        <f>2+2+2</f>
        <v>6</v>
      </c>
    </row>
    <row r="160" spans="1:8" x14ac:dyDescent="0.2">
      <c r="A160" s="91" t="s">
        <v>621</v>
      </c>
      <c r="B160" s="86" t="s">
        <v>594</v>
      </c>
      <c r="C160" s="86" t="s">
        <v>327</v>
      </c>
      <c r="D160" s="58" t="s">
        <v>318</v>
      </c>
      <c r="E160" s="59">
        <v>0</v>
      </c>
      <c r="F160" s="59">
        <v>0</v>
      </c>
      <c r="G160" s="60">
        <f>+E160+F160</f>
        <v>0</v>
      </c>
      <c r="H160" s="61">
        <v>25</v>
      </c>
    </row>
    <row r="161" spans="1:8" x14ac:dyDescent="0.2">
      <c r="A161" s="91" t="s">
        <v>621</v>
      </c>
      <c r="C161" s="57" t="s">
        <v>331</v>
      </c>
      <c r="D161" s="58" t="s">
        <v>0</v>
      </c>
      <c r="E161" s="59">
        <v>0</v>
      </c>
      <c r="F161" s="59">
        <v>0</v>
      </c>
      <c r="G161" s="60">
        <f>+E161+F161</f>
        <v>0</v>
      </c>
      <c r="H161" s="61">
        <v>2</v>
      </c>
    </row>
    <row r="162" spans="1:8" x14ac:dyDescent="0.2">
      <c r="A162" s="91" t="s">
        <v>621</v>
      </c>
      <c r="C162" s="57" t="s">
        <v>331</v>
      </c>
      <c r="D162" s="58" t="s">
        <v>320</v>
      </c>
      <c r="E162" s="59">
        <v>0</v>
      </c>
      <c r="F162" s="59">
        <v>0</v>
      </c>
      <c r="G162" s="60">
        <f>+E162+F162</f>
        <v>0</v>
      </c>
      <c r="H162" s="61">
        <v>2</v>
      </c>
    </row>
    <row r="163" spans="1:8" x14ac:dyDescent="0.2">
      <c r="A163" s="91" t="s">
        <v>621</v>
      </c>
      <c r="C163" s="57" t="s">
        <v>331</v>
      </c>
      <c r="D163" s="58" t="s">
        <v>319</v>
      </c>
      <c r="E163" s="59">
        <v>0</v>
      </c>
      <c r="F163" s="59">
        <v>0</v>
      </c>
      <c r="G163" s="60">
        <f>+E163+F163</f>
        <v>0</v>
      </c>
      <c r="H163" s="61">
        <v>2</v>
      </c>
    </row>
    <row r="164" spans="1:8" x14ac:dyDescent="0.2">
      <c r="A164" s="91" t="s">
        <v>621</v>
      </c>
      <c r="C164" s="57" t="s">
        <v>331</v>
      </c>
      <c r="D164" s="58" t="s">
        <v>318</v>
      </c>
      <c r="E164" s="59">
        <v>0</v>
      </c>
      <c r="F164" s="59">
        <v>0</v>
      </c>
      <c r="G164" s="60">
        <f>+E164+F164</f>
        <v>0</v>
      </c>
      <c r="H164" s="61">
        <v>2</v>
      </c>
    </row>
    <row r="165" spans="1:8" x14ac:dyDescent="0.2">
      <c r="A165" s="91" t="s">
        <v>621</v>
      </c>
      <c r="C165" s="57" t="s">
        <v>331</v>
      </c>
      <c r="D165" s="58" t="s">
        <v>2</v>
      </c>
      <c r="E165" s="59">
        <v>0</v>
      </c>
      <c r="F165" s="59">
        <v>0</v>
      </c>
      <c r="G165" s="60">
        <f>+E165+F165</f>
        <v>0</v>
      </c>
      <c r="H165" s="61">
        <v>2</v>
      </c>
    </row>
    <row r="166" spans="1:8" x14ac:dyDescent="0.2">
      <c r="A166" s="91" t="s">
        <v>621</v>
      </c>
      <c r="C166" s="57" t="s">
        <v>331</v>
      </c>
      <c r="D166" s="58" t="s">
        <v>1</v>
      </c>
      <c r="E166" s="59">
        <v>0</v>
      </c>
      <c r="F166" s="59">
        <v>0</v>
      </c>
      <c r="G166" s="60">
        <f>+E166+F166</f>
        <v>0</v>
      </c>
      <c r="H166" s="61">
        <v>4</v>
      </c>
    </row>
    <row r="167" spans="1:8" x14ac:dyDescent="0.2">
      <c r="A167" s="91" t="s">
        <v>621</v>
      </c>
      <c r="C167" s="57" t="s">
        <v>331</v>
      </c>
      <c r="D167" s="58" t="s">
        <v>307</v>
      </c>
      <c r="E167" s="59">
        <v>0</v>
      </c>
      <c r="F167" s="59">
        <v>0</v>
      </c>
      <c r="G167" s="60">
        <f>+E167+F167</f>
        <v>0</v>
      </c>
      <c r="H167" s="61">
        <v>4</v>
      </c>
    </row>
    <row r="168" spans="1:8" x14ac:dyDescent="0.2">
      <c r="A168" s="91" t="s">
        <v>621</v>
      </c>
      <c r="C168" s="57" t="s">
        <v>331</v>
      </c>
      <c r="D168" s="58" t="s">
        <v>305</v>
      </c>
      <c r="E168" s="59">
        <v>0</v>
      </c>
      <c r="F168" s="59">
        <v>0</v>
      </c>
      <c r="G168" s="60">
        <f>+E168+F168</f>
        <v>0</v>
      </c>
      <c r="H168" s="61">
        <v>4</v>
      </c>
    </row>
    <row r="169" spans="1:8" x14ac:dyDescent="0.2">
      <c r="A169" s="91" t="s">
        <v>621</v>
      </c>
      <c r="C169" s="57" t="s">
        <v>331</v>
      </c>
      <c r="D169" s="58" t="s">
        <v>4</v>
      </c>
      <c r="E169" s="59">
        <v>0</v>
      </c>
      <c r="F169" s="59">
        <v>0</v>
      </c>
      <c r="G169" s="60">
        <f>+E169+F169</f>
        <v>0</v>
      </c>
      <c r="H169" s="61">
        <v>4</v>
      </c>
    </row>
    <row r="170" spans="1:8" x14ac:dyDescent="0.2">
      <c r="A170" s="91" t="s">
        <v>621</v>
      </c>
      <c r="C170" s="57" t="s">
        <v>331</v>
      </c>
      <c r="D170" s="58" t="s">
        <v>317</v>
      </c>
      <c r="E170" s="59">
        <v>0</v>
      </c>
      <c r="F170" s="59">
        <v>0</v>
      </c>
      <c r="G170" s="60">
        <f>+E170+F170</f>
        <v>0</v>
      </c>
      <c r="H170" s="61">
        <f>4+2</f>
        <v>6</v>
      </c>
    </row>
  </sheetData>
  <autoFilter ref="A2:O170"/>
  <sortState ref="B3:H170">
    <sortCondition descending="1" ref="G3:G170"/>
    <sortCondition descending="1" ref="E3:E170"/>
    <sortCondition ref="H3:H170"/>
    <sortCondition ref="B3:B170"/>
    <sortCondition ref="D3:D170"/>
  </sortState>
  <mergeCells count="1">
    <mergeCell ref="A1:H1"/>
  </mergeCells>
  <phoneticPr fontId="36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TABULKY</vt:lpstr>
      <vt:lpstr>STATISTIKY</vt:lpstr>
      <vt:lpstr>ROZPIS</vt:lpstr>
      <vt:lpstr>ŠTATISTIKY</vt:lpstr>
      <vt:lpstr>ROZPIS!Oblast_tisku</vt:lpstr>
      <vt:lpstr>TABULKY!Oblast_tisku</vt:lpstr>
      <vt:lpstr>STATISTIKY!stats</vt:lpstr>
    </vt:vector>
  </TitlesOfParts>
  <Company>U. S. STEEL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pet7106</dc:creator>
  <cp:lastModifiedBy>Windows User</cp:lastModifiedBy>
  <cp:lastPrinted>2019-01-16T22:01:37Z</cp:lastPrinted>
  <dcterms:created xsi:type="dcterms:W3CDTF">2009-01-28T11:00:17Z</dcterms:created>
  <dcterms:modified xsi:type="dcterms:W3CDTF">2019-03-14T20:50:06Z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